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32" activeTab="5"/>
  </bookViews>
  <sheets>
    <sheet name="ремонт кранов и подъемников" sheetId="1" r:id="rId1"/>
    <sheet name="автоподъемники" sheetId="2" r:id="rId2"/>
    <sheet name="А.краны  -передел." sheetId="3" r:id="rId3"/>
    <sheet name="ТО приборов " sheetId="4" r:id="rId4"/>
    <sheet name="ТО ПС" sheetId="5" r:id="rId5"/>
    <sheet name="Прил." sheetId="6" r:id="rId6"/>
    <sheet name="Лист3" sheetId="7" r:id="rId7"/>
  </sheets>
  <definedNames>
    <definedName name="_xlnm.Print_Titles" localSheetId="2">'А.краны  -передел.'!$13:$14</definedName>
    <definedName name="_xlnm.Print_Area" localSheetId="3">'ТО приборов '!$A$1:$H$40</definedName>
    <definedName name="_xlnm.Print_Area" localSheetId="4">'ТО ПС'!$A$1:$F$43</definedName>
  </definedNames>
  <calcPr fullCalcOnLoad="1"/>
</workbook>
</file>

<file path=xl/sharedStrings.xml><?xml version="1.0" encoding="utf-8"?>
<sst xmlns="http://schemas.openxmlformats.org/spreadsheetml/2006/main" count="371" uniqueCount="281">
  <si>
    <t>УТВЕРЖДАЮ</t>
  </si>
  <si>
    <t>Генеральный директор</t>
  </si>
  <si>
    <t>Прайс-лист</t>
  </si>
  <si>
    <t>( руб. )</t>
  </si>
  <si>
    <t>№ п/п</t>
  </si>
  <si>
    <t>Наименование работы</t>
  </si>
  <si>
    <t>Базовая цена*, руб. от</t>
  </si>
  <si>
    <t>Примечание:</t>
  </si>
  <si>
    <t xml:space="preserve">Начальник участка по ремонту и обслуживанию </t>
  </si>
  <si>
    <t>______________</t>
  </si>
  <si>
    <t>А.Н.Красовский</t>
  </si>
  <si>
    <t>подъемных сооружений</t>
  </si>
  <si>
    <t>В.С.Павлов</t>
  </si>
  <si>
    <t>Замена кабеля и кабельной разводки на стреле</t>
  </si>
  <si>
    <t>Ремонт механизма выдвижения кабеля КС-3577 (пружина, труба)</t>
  </si>
  <si>
    <t>Установка механизма ограничения подъема крюка</t>
  </si>
  <si>
    <t>Установка габаритного фонаря на стреле</t>
  </si>
  <si>
    <t>Установка фары на стреле</t>
  </si>
  <si>
    <t>Установка струны для датчика длины</t>
  </si>
  <si>
    <t>Замена эл.проводки в кабине крановщика</t>
  </si>
  <si>
    <t>Замена конечного выключателя (1шт)</t>
  </si>
  <si>
    <t>Ремонт пульта управления в кабине крановщика</t>
  </si>
  <si>
    <t>Замена электрогидрораспределителя</t>
  </si>
  <si>
    <t>Типа ГР-2-3</t>
  </si>
  <si>
    <t>Типа ВЕ-6</t>
  </si>
  <si>
    <t>Ремонт механизма привода ДУС</t>
  </si>
  <si>
    <t>Установка фары в кабине крановщика</t>
  </si>
  <si>
    <t>Установка звукового сигнала в кабине крановщика</t>
  </si>
  <si>
    <t>Установка криномера</t>
  </si>
  <si>
    <t>Ревизия (диагностика)эл.схемы а/крана КС-3577,КС-3574,КС-4572</t>
  </si>
  <si>
    <t>Ревизия (диагностика)эл.схемы а/крана КС-3575,КС-4574,КС-45717 и 45719 (с бесконтактными КВ)</t>
  </si>
  <si>
    <t>Установка отопителя ОВ-30 в кабине крановщика (без стоимости отопителя)</t>
  </si>
  <si>
    <t>Комплексная настройка ограничителя грузоподъемости совместно с краном</t>
  </si>
  <si>
    <t>Изготовление кронштейна под фару</t>
  </si>
  <si>
    <t>Регулировка концевых выключателей в кабине крановщика (1ед)</t>
  </si>
  <si>
    <t>Диагностика приборов безопасности на предмет определения объма ремонтных работ (стендовая проверка приборов безопасности)</t>
  </si>
  <si>
    <t>Монтаж-демонтаж приборов безопасности</t>
  </si>
  <si>
    <t>Расшифровка показаний регистратора параметров (с выдачей протокола)</t>
  </si>
  <si>
    <t>Ремонт токосъемника</t>
  </si>
  <si>
    <t>Ремонт ограничителя грузоподъемности аналогового типа (ОГБЗ-3,ОНК-М и подобных)</t>
  </si>
  <si>
    <t>Ремонт микропроцессорного ограничителя грузоподъемости (типа ОНК-140)</t>
  </si>
  <si>
    <t>Ремонт устройства защиты от ЛЭП (типа "Барьер")</t>
  </si>
  <si>
    <t>Ремонт регистратора параметров грана (типа РП-СК,РП-ГМ)</t>
  </si>
  <si>
    <t>Техобслуживание приборов безопасности:</t>
  </si>
  <si>
    <t>а/кранов г/подъемностью до 25 т</t>
  </si>
  <si>
    <t>а/кранов г/подъемностью свыше 25 т</t>
  </si>
  <si>
    <t>б/кранов</t>
  </si>
  <si>
    <t>ж/кранов</t>
  </si>
  <si>
    <t>кран-балок,талей и м/кранов г/подъемность до 5т (без регистратора параметров)</t>
  </si>
  <si>
    <t>м/кранов г/подъемностью от 5 до 20т (с регистратором параметров)</t>
  </si>
  <si>
    <t xml:space="preserve">м/кранов г/подъемностью от 20 до 40т </t>
  </si>
  <si>
    <t xml:space="preserve">м/кранов г/подъемностью от 40 до 80т </t>
  </si>
  <si>
    <t xml:space="preserve">м/кранов г/подъемностью от 80 до 120т </t>
  </si>
  <si>
    <t>а/подъемников</t>
  </si>
  <si>
    <t>Оборудование приборами безопасности (без стоимости комплектующих):</t>
  </si>
  <si>
    <t>ОНК-140 а/кранов</t>
  </si>
  <si>
    <t>ОНК-160 б/кранов</t>
  </si>
  <si>
    <t>ОНК-140 ж/кранов</t>
  </si>
  <si>
    <t>Системой ОПГ а/подъемников</t>
  </si>
  <si>
    <t>Системой ОГШ кран-балок,талей и м/кранов г/подъемность до 5т (без регистратора параметров) не включая стоимость проекта</t>
  </si>
  <si>
    <t>Системой ОГШ м/кранов г/подъемность до 5 до 20т (без регистратора параметров) не включая стоимость проекта</t>
  </si>
  <si>
    <t xml:space="preserve">Системой ОГШ м/кранов г/подъемность до 20 до 40т </t>
  </si>
  <si>
    <t xml:space="preserve">Системой ОГШ м/кранов г/подъемность до 40 до 80т </t>
  </si>
  <si>
    <t xml:space="preserve">Системой ОГШ м/кранов г/подъемность свыше 80т </t>
  </si>
  <si>
    <t>Устройством УЗОФ (в зависимости от эл.схемы крана)</t>
  </si>
  <si>
    <t>Замена кабельной разводки от кабины водителя до токосъемника</t>
  </si>
  <si>
    <t>Установка блокировки опор на автоподъемник</t>
  </si>
  <si>
    <t>Установка блокировки стрелы на автоподъемник</t>
  </si>
  <si>
    <t>Изготовление и установка пульта в люльке (2-х кнопочный)</t>
  </si>
  <si>
    <t>Ремонт пульта в люльке</t>
  </si>
  <si>
    <t>Изготовление и установка пульта на поворотной части</t>
  </si>
  <si>
    <t>Ремонт пульта на поворотной части (с электроуправлением)</t>
  </si>
  <si>
    <t>Ремонт выносного пульта поворотной части (с электроуправлением)</t>
  </si>
  <si>
    <t>Установка кабельного барабана</t>
  </si>
  <si>
    <t>Монтаж-демонтаж датчика нагрузки с подключением его в схему а/подъемника</t>
  </si>
  <si>
    <t>Модернизация эл.схемы на соответствие ПБ 10-611-03</t>
  </si>
  <si>
    <t>Проверка датчика нагрузки на стенде</t>
  </si>
  <si>
    <t>Замена кабеля от кабины водителя до поворотной части</t>
  </si>
  <si>
    <t>Установка разгрузочного эл.управления г/клапана</t>
  </si>
  <si>
    <t>Замена кабеля (16 жил) поворотной части (по стреле)</t>
  </si>
  <si>
    <t>Установка теплоизоляции в люльке</t>
  </si>
  <si>
    <t>Установка счетчика моточасов (без стоимости счетчика)</t>
  </si>
  <si>
    <t>Установка токосъемника (без стоимости токосъемника)</t>
  </si>
  <si>
    <t>Установка ограничения поворота платформы (со звуковым предупреждающим сигналом)</t>
  </si>
  <si>
    <t>а/подъемников (до 22м-без анемометра)</t>
  </si>
  <si>
    <t>а/подъемников (свыше 22м- с анемометром)</t>
  </si>
  <si>
    <t>Ревизия эл.схемы</t>
  </si>
  <si>
    <t>Установка спутниковой охранной системы (типа "Цезарь-Сателлит", без стоимости комплекта охранной системы)</t>
  </si>
  <si>
    <t>Установка системы учета расхода топлива (без стоимости комплекта):</t>
  </si>
  <si>
    <t>Типа ASK-1</t>
  </si>
  <si>
    <t>CKPT</t>
  </si>
  <si>
    <t>FMS</t>
  </si>
  <si>
    <t>базовых цен на услуги по ремонту механических узлов и гидравлики автоподъемников</t>
  </si>
  <si>
    <t>Диагностика гидросистемы</t>
  </si>
  <si>
    <t>Ремонт гидроцилиндра подъема стрелы нижнего колена АГП-22</t>
  </si>
  <si>
    <t>Ремонт гидроцилиндра подъема стрелы среднего колена АГП-22, ВС-22</t>
  </si>
  <si>
    <t>Ремонт гидроцилиндра верхнего колена АГП-22.04</t>
  </si>
  <si>
    <t>Ремонт гидроцилиндра подъема стрелы нижнего колена ВС-22, ВС-18</t>
  </si>
  <si>
    <t>Ремонт гидроцилиндра подъема стрелы АП-17</t>
  </si>
  <si>
    <t>Ремонт гидроцилиндра опоры АГП-22, ВС-18, АП-17</t>
  </si>
  <si>
    <t>Ремонт гидроцилиндра опоры МШТС-2АМ</t>
  </si>
  <si>
    <t>Ремонт гидроцилиндра подъема верхнего колена МШТС</t>
  </si>
  <si>
    <t>Ремонт гидрошарника с демонтажем, монтаж вкл.электрику</t>
  </si>
  <si>
    <t>Замена гидронасоса 210.20 (не включая стоимость насоса)</t>
  </si>
  <si>
    <t>Ремонт, настройка клапана гидросистемы АГП-22.04</t>
  </si>
  <si>
    <t>Демонтаж, монтаж колена стрелы ВС-18, АГП-22</t>
  </si>
  <si>
    <t>Демонтаж, монтаж стрелы АП-17</t>
  </si>
  <si>
    <t>Замена фильтра (не включая стоимость фильтра)</t>
  </si>
  <si>
    <t>Замена масла с промывкой гидробака 60л</t>
  </si>
  <si>
    <t>Ремонт гидрозамка АГП-22</t>
  </si>
  <si>
    <t>Ремонт (замена уплотнений) гидрораспределителя Р-80</t>
  </si>
  <si>
    <t>Замена гидрораспределителя ВЕ-10, 64 (84,44)</t>
  </si>
  <si>
    <t>Замена гидрораспределителя ВЕ-10, 573 (574)</t>
  </si>
  <si>
    <t>Замена гидрораспределителя ВМР 10</t>
  </si>
  <si>
    <t>Установка эл/управляемого гидроклапана для системы ОПГ</t>
  </si>
  <si>
    <t>Замена гидрораспределителя ПЕ-6.64 (84,44)</t>
  </si>
  <si>
    <t>Замена гидрораспределителя ПЕ-6.573 (574)</t>
  </si>
  <si>
    <t>Ремонт предохранительного клапана системы ориентации АП-17</t>
  </si>
  <si>
    <t>Замена кабеля по стреле АГП-22</t>
  </si>
  <si>
    <t>Замена кабеля по стреле АГП-18</t>
  </si>
  <si>
    <t>Замена кабеля по стреле ВС-18, ВС-22, АГП-22.04</t>
  </si>
  <si>
    <t>Ремонт гидроцилиндра системы ориентации АП-17</t>
  </si>
  <si>
    <t>Ремонт гидрозамка подъемника АП-17</t>
  </si>
  <si>
    <t>Ремонт пульта управления с заменой кнопок джойстиков</t>
  </si>
  <si>
    <t>Регулировка системы ориентации</t>
  </si>
  <si>
    <t>Настройка системы ограничения вылета стрелы АП-17</t>
  </si>
  <si>
    <t>Ремонт гидроцилиндра телескопирования стрелы АГП-18.04</t>
  </si>
  <si>
    <t>Замена гидронасоса НЩ-32, НШ-50 не вкл. стоимость насоса</t>
  </si>
  <si>
    <t>Разборка и сборка стрелы ВС-18</t>
  </si>
  <si>
    <t>Ремонт гидроцилиндра телескопирования стрелы АПТ-17</t>
  </si>
  <si>
    <t>Резборка и сборка стрелы АПТ-17</t>
  </si>
  <si>
    <t>Демонтаж, монтаж люлькт а/подъемника</t>
  </si>
  <si>
    <t>Ремонт узла соединения с заменой вала, втулок</t>
  </si>
  <si>
    <t>Демонтаж колена вышки МШТС</t>
  </si>
  <si>
    <t>Установка блокировкуи опор</t>
  </si>
  <si>
    <t>Установка блокировки стрелы</t>
  </si>
  <si>
    <t>Регулировка натяжения троса одного колена</t>
  </si>
  <si>
    <t>Замена кабеля поворотной части (по стреле)</t>
  </si>
  <si>
    <t>Ремонт одного пульта (для АГП-22.04, СПО-15)</t>
  </si>
  <si>
    <t>Установка звукового сигнала</t>
  </si>
  <si>
    <t>Замена троса следящей системы</t>
  </si>
  <si>
    <t>Установка устройстваограничения поворота платформы</t>
  </si>
  <si>
    <t>Пуско-наладочные работы</t>
  </si>
  <si>
    <t>Проведение статистических и динамических испытаний</t>
  </si>
  <si>
    <t>Ревизия электросхемы</t>
  </si>
  <si>
    <t xml:space="preserve"> базовых цен на услуги по ремонту механических узлов и гидравлики автокранов    </t>
  </si>
  <si>
    <t>Монтаж, демонтаж г/цилиндра подъема стрелы</t>
  </si>
  <si>
    <t>Разборка и сборка стрелы а/к КС-3577, КС-3575 (двухсекционные)</t>
  </si>
  <si>
    <t>Разборка и сборка стрелы а/к КС-45715, КС-4572, 35715, КС-4574 (трехсекционные)</t>
  </si>
  <si>
    <t>Разборка и сборка стрелы а/к КС-54573, КС-6471, 6476 (четырехсекционные)</t>
  </si>
  <si>
    <t>Монтаж, демонтаж г/цилиндра опоры КС-3577, КС-3574, КС-35715</t>
  </si>
  <si>
    <t>Монтаж, демонтаж г/цилиндра опоры КС-55713, КС-4572, КС-55717</t>
  </si>
  <si>
    <t>Демонтаж и монтаж поворотной платформы автокрана КС-3577 для замены ОПУ (24 отверстия) включая электрику и гидравлику</t>
  </si>
  <si>
    <t>Демонтаж и монтаж поворотной платформы автокрана КС-3577 для замены ОПУ (40 отверстия) включая электрику и гидравлику</t>
  </si>
  <si>
    <t>Демонтаж и монтаж поворотной платформы автокрана КС-4574 для замены ОПУ (24 отверстия) включая электрику и гидравлику</t>
  </si>
  <si>
    <t>Демонтаж и монтаж поворотной платформы автокрана КС-4574 для замены ОПУ (40 отверстия) включая электрику и гидравлику</t>
  </si>
  <si>
    <t>Замена передней роликовой каретки на стреле автокрана КС-3577, КС-3574</t>
  </si>
  <si>
    <t>Замена задней роликовой каретки на стреле автокрана КС-3577, КС-3574 (не включая стоимость разборки стрелы)</t>
  </si>
  <si>
    <t>Ремонт вращающегося соединения с демонтажем верхней части (замена резиновых уплотнений автокрана КС-3577)</t>
  </si>
  <si>
    <t>Ремонт вращающегося соединения (замена резиновых уплотнений) с полным демонтажем на автокране КС-3577</t>
  </si>
  <si>
    <t>Ремонт вращающегося соединения (замена резиновых уплотнений) с полным демонтажем на автокране КС-4574 (45719)</t>
  </si>
  <si>
    <t>Замена РВД на гидроцилиндре выдвижения опоры на автокране КС-3574, КС-4572, КС-4574 - 1 шт.</t>
  </si>
  <si>
    <t>Монтаж, демонтаж основного г/распределителя:</t>
  </si>
  <si>
    <t>КС-3577</t>
  </si>
  <si>
    <t>КС-3577-3 (Углич), КС-3575</t>
  </si>
  <si>
    <t>КС-4572</t>
  </si>
  <si>
    <t>Монтаж-демонтаж гидроцилиндра выдвижения опоры автокрана:</t>
  </si>
  <si>
    <t xml:space="preserve">      КС-3579</t>
  </si>
  <si>
    <t xml:space="preserve">      КС-45717</t>
  </si>
  <si>
    <t>Монтаж, демонтаж г/распределителя опор</t>
  </si>
  <si>
    <t>Ремонт размыкателя тормоза грузовой лебедки автокрана КС-3577, КС-3574, КС-4572, КС-4574 с демонтажем</t>
  </si>
  <si>
    <t>Демонтаж, монтаж редуктора поворота автокрана КС-3577</t>
  </si>
  <si>
    <t>Демонтаж, монтаж редуктора поворота автокрана КС-4572, КС-4574</t>
  </si>
  <si>
    <t>Капитальный ремонт редуктора поворота автокрана КС-3577, КС-4572, КС-4574</t>
  </si>
  <si>
    <t>Замена тормозной ленты на грузовой лебедке автокрана КС-3577, КС-4572, КС-3575</t>
  </si>
  <si>
    <t>Ремонт размыкателя тормоза механизма поворота автокрана КС-3577, КС-4572, КС-3575</t>
  </si>
  <si>
    <t>Замена колодок в тормозе механизма поворота автокрана КС-3577, КС-4572, КС-3575- 1 шт.</t>
  </si>
  <si>
    <t>Промывка гидробака с демонтажем, монтажем и сливом масла</t>
  </si>
  <si>
    <t>Демонтаж, монтаж системы блокировки задней подвески автокрана КС-3577, КС-3574</t>
  </si>
  <si>
    <t>Демонтаж, монтаж системы блокировки задней подвески автокрана КС-4572, КС-4574</t>
  </si>
  <si>
    <t>Ремонт гидроцилиндра блокировки задней подвески автокрана КС-3577 (демонтаж, монтаж)</t>
  </si>
  <si>
    <t>Ремонт гидроцилиндра блокировки задней подвески автокрана КС-3574 (демонтаж, монтаж)</t>
  </si>
  <si>
    <t>Ремонт гидроцилиндра блокировки задней подвески автокрана КС-4572, КС-4574 (демонтаж, монтаж)</t>
  </si>
  <si>
    <t>Замена ШСЛ-90 на гидроцилиндре подъема стрелы с демонтажом гидроцилиндра</t>
  </si>
  <si>
    <t>Замена клапана обратноуправляемого (КОУ) на автокране КС-3577, КС-3574, КС-4572</t>
  </si>
  <si>
    <t>Замена клапана обратноуправляемого (КОУ) на автокране КС-4574</t>
  </si>
  <si>
    <t>Замена гидрозамка на гидроцилиндрах подъема и телескопирования стрелы на автокране КС-4574</t>
  </si>
  <si>
    <t>Замена гидрозамка на гидроцилиндре опоры автокрана КС-3577, КС-4572</t>
  </si>
  <si>
    <t>Установка тросиковой системы привода датчика длины автокрана КС-3574</t>
  </si>
  <si>
    <t>Установка струны привода датчика длины автокрана КС-3577</t>
  </si>
  <si>
    <t>Установка тросиковой системы привода датчика длины автокрана КС-4572</t>
  </si>
  <si>
    <t>Установка тросиковой системы привода датчика длины автокрана КС-4574</t>
  </si>
  <si>
    <t>Ремонт кабельного барабана автокрана КС-3577</t>
  </si>
  <si>
    <t>Замена грузового блока ф345 мм автокрана КС-3577</t>
  </si>
  <si>
    <t>Замена грузового блока ф315 мм автокрана КС-4572, КС-4574</t>
  </si>
  <si>
    <t>Монтаж, демонтаж коробки отбора мощности автокрана КС-3577</t>
  </si>
  <si>
    <t>Замена РВД на опоре автокрана КС-3577, КС-3575 -1 шт.</t>
  </si>
  <si>
    <t>Замена электропневмоклапана</t>
  </si>
  <si>
    <t>Замена г/распределителя с электроуправлением У 4690</t>
  </si>
  <si>
    <t>Замена скользунов, ползунов автокрана КС-4572, КС-4574 (без стоимости разборки стрелы) 1 шт</t>
  </si>
  <si>
    <t>Замена грузового каната автокрана КС-3577</t>
  </si>
  <si>
    <t>Замена грузового каната автокрана КС-3575</t>
  </si>
  <si>
    <t>Замена грузового каната автокрана КС-35715</t>
  </si>
  <si>
    <t>Замена грузового каната автокрана КС-4572, КС-4574</t>
  </si>
  <si>
    <t>Установка креномера</t>
  </si>
  <si>
    <t>Ревизия грузовой лебедки</t>
  </si>
  <si>
    <t>Замена г/масла с промыв. бака на КС-3577 (350 л) ВМГ3</t>
  </si>
  <si>
    <t>Замена г/масла с промыв. бака на КС-4572 (450 л) ВМГ3</t>
  </si>
  <si>
    <t>Замена фильтров</t>
  </si>
  <si>
    <t>Замена гидрораспределителя ГР 2/3</t>
  </si>
  <si>
    <t>Заключение договора на техническое обслуживание</t>
  </si>
  <si>
    <t>Ремонт гидромотора 303.112 ( с заменой кач. узла )</t>
  </si>
  <si>
    <t>Начальник участка по ремонту</t>
  </si>
  <si>
    <t>и обслуживанию подъемных сооружений   _________________ В.С.Павлов</t>
  </si>
  <si>
    <t xml:space="preserve">цен на услуги по годовому техническому обслуживанию и регулировке </t>
  </si>
  <si>
    <t>электротехнических приборов грузоподъемных сооружений</t>
  </si>
  <si>
    <t>Наименование техники</t>
  </si>
  <si>
    <t>Марка</t>
  </si>
  <si>
    <t>Цена, руб.</t>
  </si>
  <si>
    <t>Цена , руб.</t>
  </si>
  <si>
    <t>без НДС</t>
  </si>
  <si>
    <t>с НДС</t>
  </si>
  <si>
    <t>АВТОКРАНЫ</t>
  </si>
  <si>
    <t>Автокран без выдвижной стрелы г/п до 10 т</t>
  </si>
  <si>
    <t>Автокран грузоподъемностью 10 т и выше с прибором безопасности ОГБ-3-1, ОГБ-3-3</t>
  </si>
  <si>
    <t>Автокраны с прибором ОГБ-3 П</t>
  </si>
  <si>
    <t>Автокраны с прибором АСУ-ОГП-2</t>
  </si>
  <si>
    <t>Автокраны с прибором АСУ-ОГП-31</t>
  </si>
  <si>
    <t>Автокраны с прибором ОНК-120</t>
  </si>
  <si>
    <t>Автокраны с прибором ОНК-140</t>
  </si>
  <si>
    <t>АВТОПОДЪЕМНИКИ</t>
  </si>
  <si>
    <t>Автоподъемники (автовышки) г/п до 10 т</t>
  </si>
  <si>
    <t>ВС-2201, ВС-2204, АГП-2204, ПА-18,           АП-17 и др.</t>
  </si>
  <si>
    <t>БАШЕННЫЕ КРАНЫ</t>
  </si>
  <si>
    <t>Техническое обслуживание и регулировка электротехнических приборов с настройкой на стендах</t>
  </si>
  <si>
    <t>КБ-305, КБ-403,              КБ-405, КБ-408</t>
  </si>
  <si>
    <t>МОСТОВЫЕ КРАНЫ</t>
  </si>
  <si>
    <t>Начальник участка по ремонту и обслуживанию подъемных сооружений</t>
  </si>
  <si>
    <t>строительства"</t>
  </si>
  <si>
    <t>на техническое обслуживание подъемной техники, проводимое</t>
  </si>
  <si>
    <t>Наименование работ</t>
  </si>
  <si>
    <t>Автокран</t>
  </si>
  <si>
    <t>I. Первое периодическое техническое обслуживание ( ТО-1 )</t>
  </si>
  <si>
    <t>Смазка установки</t>
  </si>
  <si>
    <t>Контрольные работы</t>
  </si>
  <si>
    <t>Регулировочные работы</t>
  </si>
  <si>
    <t>II. Второе периодическое техническое обслуживание ( ТО-2 )</t>
  </si>
  <si>
    <t>ИТОГО</t>
  </si>
  <si>
    <t>III. Сезонное техническое обслуживание ( СО )</t>
  </si>
  <si>
    <t>Замена г/масла с промыванием бака</t>
  </si>
  <si>
    <t>ОАО "Управление механизации</t>
  </si>
  <si>
    <t>_______________В.А.Козлов</t>
  </si>
  <si>
    <t>ОАО "Управление механизации строительства</t>
  </si>
  <si>
    <t>1.   Для заказчиков, пользующихся услугами ОАО"УМС" по ремонту грузоподъемных сооружений 3 и более лет, цена уменьшается на 10%.</t>
  </si>
  <si>
    <t>НДС, 18%</t>
  </si>
  <si>
    <t>1. Для заказчиков, пользующихся услугами ОАО"УМС" по ремонту грузоподъемных сооружений 3 и более лет, цена уменьшается на 10%.</t>
  </si>
  <si>
    <t>1. Для заказчиков, пользующихся услугами ОАО"УМС" по техническому обслуживанию и регулировке электротехнических приборов три (3) и более лет, цена уменьшается на 10%.</t>
  </si>
  <si>
    <t>ОАО "Управление механизации строительства"</t>
  </si>
  <si>
    <t xml:space="preserve"> на услуги по ремонту электрооборудования  автокранов и автоподъемников</t>
  </si>
  <si>
    <t>Автогидроподъемник, кран-манипулятор</t>
  </si>
  <si>
    <t>"_____"__________ 2014г.</t>
  </si>
  <si>
    <t>УТВЕРЖДАЮ:</t>
  </si>
  <si>
    <t>ОАО "УМС"</t>
  </si>
  <si>
    <t>________________ В.А.Козлов</t>
  </si>
  <si>
    <t>КАЛЬКУЛЯЦИЯ</t>
  </si>
  <si>
    <t>для расчета стоимости услуг по ремонту а/крана КС-35714 рег. № 958</t>
  </si>
  <si>
    <t>Наименование статей затрат</t>
  </si>
  <si>
    <t>Стоимость без НДС, руб</t>
  </si>
  <si>
    <t>Базовые цены на услуги по ремонту механических узлов и гидравлики автокранов с 1 января 2014 года (прайс-лист  п.33, 52)</t>
  </si>
  <si>
    <t>Замена грузового каната автокрана КС-35714</t>
  </si>
  <si>
    <t>Всего</t>
  </si>
  <si>
    <t>НДС, 18 %</t>
  </si>
  <si>
    <t>Общая стоимость с НДС</t>
  </si>
  <si>
    <t>Главный бухгалтер</t>
  </si>
  <si>
    <t>Валиева Е.В.</t>
  </si>
  <si>
    <t>с 1 января 2016 года</t>
  </si>
  <si>
    <t>"_____"__________ 2016г.</t>
  </si>
  <si>
    <t>с 01 января 2016г.</t>
  </si>
  <si>
    <t>с 1 января 2016г.</t>
  </si>
  <si>
    <t>"____"__________ 2016г.</t>
  </si>
  <si>
    <t>Приложение к договору №___________ от___________ 2016г.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</si>
</sst>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0.0000000"/>
    <numFmt numFmtId="190" formatCode="[$-FC19]d\ mmmm\ yyyy\ &quot;г.&quot;"/>
    <numFmt numFmtId="191" formatCode="h:mm;@"/>
    <numFmt numFmtId="192" formatCode="[$-419]mmmm\ yyyy;@"/>
    <numFmt numFmtId="193" formatCode="#,##0.0"/>
    <numFmt numFmtId="194" formatCode="0.0%"/>
    <numFmt numFmtId="195" formatCode="#,##0_р_."/>
    <numFmt numFmtId="196" formatCode="0.000000000"/>
    <numFmt numFmtId="197" formatCode="0.00000000"/>
    <numFmt numFmtId="198" formatCode="#,##0.00_р_."/>
  </numFmts>
  <fonts count="52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0"/>
      <color indexed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sz val="12"/>
      <name val="Arial Cyr"/>
      <family val="2"/>
    </font>
    <font>
      <b/>
      <sz val="12"/>
      <name val="Arial"/>
      <family val="0"/>
    </font>
    <font>
      <sz val="12"/>
      <name val="Arial Cyr"/>
      <family val="0"/>
    </font>
    <font>
      <sz val="12"/>
      <name val="Arial"/>
      <family val="2"/>
    </font>
    <font>
      <b/>
      <sz val="8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32" borderId="0" xfId="55" applyFill="1" applyAlignment="1">
      <alignment horizontal="center" vertical="center" wrapText="1"/>
      <protection/>
    </xf>
    <xf numFmtId="0" fontId="2" fillId="32" borderId="0" xfId="55" applyFill="1" applyAlignment="1">
      <alignment horizontal="left" vertical="center" wrapText="1"/>
      <protection/>
    </xf>
    <xf numFmtId="0" fontId="4" fillId="32" borderId="0" xfId="55" applyFont="1" applyFill="1" applyAlignment="1">
      <alignment horizontal="left" vertical="center" wrapText="1"/>
      <protection/>
    </xf>
    <xf numFmtId="0" fontId="2" fillId="0" borderId="0" xfId="55">
      <alignment/>
      <protection/>
    </xf>
    <xf numFmtId="0" fontId="2" fillId="32" borderId="0" xfId="55" applyFont="1" applyFill="1" applyAlignment="1">
      <alignment horizontal="left" vertical="center" wrapText="1"/>
      <protection/>
    </xf>
    <xf numFmtId="0" fontId="2" fillId="0" borderId="0" xfId="55" applyAlignment="1">
      <alignment vertical="center" wrapText="1"/>
      <protection/>
    </xf>
    <xf numFmtId="0" fontId="2" fillId="32" borderId="0" xfId="55" applyFill="1" applyAlignment="1">
      <alignment horizontal="center"/>
      <protection/>
    </xf>
    <xf numFmtId="0" fontId="2" fillId="0" borderId="0" xfId="55" applyAlignment="1">
      <alignment horizontal="center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2" fillId="0" borderId="10" xfId="55" applyBorder="1" applyAlignment="1">
      <alignment horizontal="center" vertical="center" wrapText="1"/>
      <protection/>
    </xf>
    <xf numFmtId="0" fontId="2" fillId="0" borderId="10" xfId="55" applyBorder="1" applyAlignment="1">
      <alignment horizontal="left" vertical="center" wrapText="1"/>
      <protection/>
    </xf>
    <xf numFmtId="3" fontId="2" fillId="0" borderId="10" xfId="55" applyNumberFormat="1" applyBorder="1" applyAlignment="1">
      <alignment horizontal="center" vertical="center" wrapText="1"/>
      <protection/>
    </xf>
    <xf numFmtId="0" fontId="2" fillId="0" borderId="0" xfId="55" applyBorder="1">
      <alignment/>
      <protection/>
    </xf>
    <xf numFmtId="0" fontId="2" fillId="0" borderId="10" xfId="55" applyBorder="1">
      <alignment/>
      <protection/>
    </xf>
    <xf numFmtId="0" fontId="2" fillId="0" borderId="10" xfId="55" applyBorder="1" applyAlignment="1">
      <alignment horizontal="center"/>
      <protection/>
    </xf>
    <xf numFmtId="0" fontId="2" fillId="0" borderId="10" xfId="55" applyFont="1" applyBorder="1" applyAlignment="1">
      <alignment horizontal="left" vertical="center" wrapText="1"/>
      <protection/>
    </xf>
    <xf numFmtId="0" fontId="2" fillId="0" borderId="10" xfId="55" applyNumberFormat="1" applyBorder="1" applyAlignment="1">
      <alignment horizontal="center" vertical="center" wrapText="1"/>
      <protection/>
    </xf>
    <xf numFmtId="3" fontId="2" fillId="0" borderId="11" xfId="55" applyNumberFormat="1" applyBorder="1" applyAlignment="1">
      <alignment horizontal="center" vertical="center" wrapText="1"/>
      <protection/>
    </xf>
    <xf numFmtId="0" fontId="2" fillId="0" borderId="0" xfId="55" applyAlignment="1">
      <alignment horizontal="left" vertical="center" wrapText="1"/>
      <protection/>
    </xf>
    <xf numFmtId="0" fontId="2" fillId="0" borderId="0" xfId="55" applyFont="1" applyAlignment="1">
      <alignment horizontal="left" vertical="center" wrapText="1"/>
      <protection/>
    </xf>
    <xf numFmtId="0" fontId="2" fillId="32" borderId="0" xfId="55" applyFill="1" applyBorder="1" applyAlignment="1">
      <alignment horizontal="left"/>
      <protection/>
    </xf>
    <xf numFmtId="0" fontId="2" fillId="32" borderId="0" xfId="55" applyFill="1" applyAlignment="1">
      <alignment horizontal="left"/>
      <protection/>
    </xf>
    <xf numFmtId="0" fontId="2" fillId="0" borderId="0" xfId="55" applyAlignment="1">
      <alignment horizontal="center" vertical="center" wrapText="1"/>
      <protection/>
    </xf>
    <xf numFmtId="10" fontId="2" fillId="0" borderId="0" xfId="55" applyNumberFormat="1">
      <alignment/>
      <protection/>
    </xf>
    <xf numFmtId="0" fontId="2" fillId="0" borderId="12" xfId="55" applyBorder="1" applyAlignment="1">
      <alignment horizontal="center"/>
      <protection/>
    </xf>
    <xf numFmtId="0" fontId="2" fillId="0" borderId="0" xfId="55" applyBorder="1" applyAlignment="1">
      <alignment horizontal="left" vertical="center" wrapText="1"/>
      <protection/>
    </xf>
    <xf numFmtId="0" fontId="6" fillId="32" borderId="0" xfId="55" applyFont="1" applyFill="1" applyAlignment="1">
      <alignment vertical="center" wrapText="1"/>
      <protection/>
    </xf>
    <xf numFmtId="1" fontId="2" fillId="0" borderId="10" xfId="55" applyNumberFormat="1" applyBorder="1" applyAlignment="1">
      <alignment horizontal="center"/>
      <protection/>
    </xf>
    <xf numFmtId="0" fontId="4" fillId="0" borderId="0" xfId="55" applyFont="1" applyBorder="1" applyAlignment="1">
      <alignment horizontal="left" vertical="center" wrapText="1"/>
      <protection/>
    </xf>
    <xf numFmtId="0" fontId="2" fillId="0" borderId="0" xfId="55" applyFont="1">
      <alignment/>
      <protection/>
    </xf>
    <xf numFmtId="0" fontId="7" fillId="32" borderId="0" xfId="55" applyFont="1" applyFill="1" applyBorder="1" applyAlignment="1">
      <alignment horizontal="right" vertical="center" wrapText="1"/>
      <protection/>
    </xf>
    <xf numFmtId="0" fontId="2" fillId="0" borderId="0" xfId="55" applyFont="1" applyAlignment="1">
      <alignment horizontal="center"/>
      <protection/>
    </xf>
    <xf numFmtId="0" fontId="10" fillId="32" borderId="10" xfId="55" applyFont="1" applyFill="1" applyBorder="1" applyAlignment="1">
      <alignment horizontal="center" vertical="center" wrapText="1"/>
      <protection/>
    </xf>
    <xf numFmtId="1" fontId="2" fillId="0" borderId="13" xfId="55" applyNumberFormat="1" applyBorder="1" applyAlignment="1">
      <alignment horizontal="center"/>
      <protection/>
    </xf>
    <xf numFmtId="0" fontId="2" fillId="0" borderId="10" xfId="55" applyBorder="1" applyAlignment="1">
      <alignment horizontal="left" vertical="center" wrapText="1" indent="2"/>
      <protection/>
    </xf>
    <xf numFmtId="0" fontId="2" fillId="0" borderId="0" xfId="55" applyFill="1">
      <alignment/>
      <protection/>
    </xf>
    <xf numFmtId="0" fontId="11" fillId="0" borderId="0" xfId="55" applyFont="1">
      <alignment/>
      <protection/>
    </xf>
    <xf numFmtId="2" fontId="4" fillId="0" borderId="10" xfId="55" applyNumberFormat="1" applyFont="1" applyBorder="1" applyAlignment="1">
      <alignment horizontal="center" vertical="center"/>
      <protection/>
    </xf>
    <xf numFmtId="1" fontId="4" fillId="0" borderId="10" xfId="55" applyNumberFormat="1" applyFont="1" applyBorder="1" applyAlignment="1">
      <alignment horizontal="center" vertical="center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2" fillId="32" borderId="0" xfId="55" applyFill="1" applyBorder="1" applyAlignment="1">
      <alignment horizontal="left" vertical="center" wrapText="1"/>
      <protection/>
    </xf>
    <xf numFmtId="9" fontId="2" fillId="0" borderId="0" xfId="55" applyNumberFormat="1">
      <alignment/>
      <protection/>
    </xf>
    <xf numFmtId="0" fontId="0" fillId="0" borderId="0" xfId="0" applyAlignment="1">
      <alignment/>
    </xf>
    <xf numFmtId="9" fontId="8" fillId="0" borderId="0" xfId="55" applyNumberFormat="1" applyFont="1">
      <alignment/>
      <protection/>
    </xf>
    <xf numFmtId="10" fontId="2" fillId="0" borderId="0" xfId="55" applyNumberFormat="1" applyFont="1">
      <alignment/>
      <protection/>
    </xf>
    <xf numFmtId="3" fontId="2" fillId="0" borderId="13" xfId="55" applyNumberFormat="1" applyBorder="1" applyAlignment="1">
      <alignment horizontal="center"/>
      <protection/>
    </xf>
    <xf numFmtId="3" fontId="2" fillId="0" borderId="10" xfId="55" applyNumberForma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32" borderId="0" xfId="55" applyFill="1" applyBorder="1" applyAlignment="1">
      <alignment horizontal="center" vertical="center" wrapText="1"/>
      <protection/>
    </xf>
    <xf numFmtId="9" fontId="0" fillId="0" borderId="0" xfId="0" applyNumberFormat="1" applyAlignment="1">
      <alignment/>
    </xf>
    <xf numFmtId="0" fontId="13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left" vertical="center" wrapText="1"/>
      <protection/>
    </xf>
    <xf numFmtId="1" fontId="15" fillId="0" borderId="10" xfId="55" applyNumberFormat="1" applyFont="1" applyBorder="1" applyAlignment="1">
      <alignment horizontal="center" vertical="center"/>
      <protection/>
    </xf>
    <xf numFmtId="3" fontId="15" fillId="0" borderId="10" xfId="55" applyNumberFormat="1" applyFont="1" applyBorder="1" applyAlignment="1">
      <alignment horizontal="center" vertical="center"/>
      <protection/>
    </xf>
    <xf numFmtId="3" fontId="13" fillId="0" borderId="10" xfId="55" applyNumberFormat="1" applyFont="1" applyBorder="1" applyAlignment="1">
      <alignment horizontal="center" vertical="center" wrapText="1"/>
      <protection/>
    </xf>
    <xf numFmtId="0" fontId="6" fillId="32" borderId="10" xfId="55" applyFont="1" applyFill="1" applyBorder="1" applyAlignment="1">
      <alignment horizontal="center" vertical="center" wrapText="1"/>
      <protection/>
    </xf>
    <xf numFmtId="0" fontId="2" fillId="32" borderId="0" xfId="55" applyFont="1" applyFill="1" applyAlignment="1" quotePrefix="1">
      <alignment horizontal="left" vertical="center" wrapText="1"/>
      <protection/>
    </xf>
    <xf numFmtId="0" fontId="2" fillId="0" borderId="0" xfId="55" applyFont="1" applyAlignment="1" quotePrefix="1">
      <alignment vertical="center" wrapText="1"/>
      <protection/>
    </xf>
    <xf numFmtId="0" fontId="4" fillId="0" borderId="10" xfId="55" applyFont="1" applyBorder="1" applyAlignment="1" quotePrefix="1">
      <alignment horizontal="center" vertical="center" wrapText="1"/>
      <protection/>
    </xf>
    <xf numFmtId="0" fontId="7" fillId="32" borderId="10" xfId="55" applyFont="1" applyFill="1" applyBorder="1" applyAlignment="1">
      <alignment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1" fontId="13" fillId="0" borderId="10" xfId="55" applyNumberFormat="1" applyFont="1" applyBorder="1" applyAlignment="1">
      <alignment horizontal="center" vertical="center" wrapText="1"/>
      <protection/>
    </xf>
    <xf numFmtId="1" fontId="16" fillId="0" borderId="10" xfId="0" applyNumberFormat="1" applyFont="1" applyBorder="1" applyAlignment="1">
      <alignment horizontal="center" vertical="center"/>
    </xf>
    <xf numFmtId="0" fontId="2" fillId="32" borderId="0" xfId="55" applyFont="1" applyFill="1" applyAlignment="1" quotePrefix="1">
      <alignment vertical="center" wrapText="1"/>
      <protection/>
    </xf>
    <xf numFmtId="0" fontId="4" fillId="0" borderId="0" xfId="55" applyFont="1" applyAlignment="1">
      <alignment horizontal="left" vertical="center" wrapText="1"/>
      <protection/>
    </xf>
    <xf numFmtId="3" fontId="2" fillId="0" borderId="10" xfId="55" applyNumberFormat="1" applyFont="1" applyBorder="1" applyAlignment="1">
      <alignment horizontal="center" vertical="center" wrapText="1"/>
      <protection/>
    </xf>
    <xf numFmtId="0" fontId="4" fillId="0" borderId="0" xfId="55" applyFont="1" applyBorder="1" applyAlignment="1">
      <alignment horizontal="center" vertical="center" wrapText="1"/>
      <protection/>
    </xf>
    <xf numFmtId="1" fontId="2" fillId="0" borderId="12" xfId="55" applyNumberFormat="1" applyBorder="1" applyAlignment="1">
      <alignment horizontal="center"/>
      <protection/>
    </xf>
    <xf numFmtId="0" fontId="2" fillId="0" borderId="0" xfId="55" applyFont="1" applyAlignment="1">
      <alignment horizontal="center" vertical="center" wrapText="1"/>
      <protection/>
    </xf>
    <xf numFmtId="0" fontId="2" fillId="32" borderId="0" xfId="55" applyFont="1" applyFill="1" applyAlignment="1">
      <alignment horizontal="left" vertical="center" wrapText="1"/>
      <protection/>
    </xf>
    <xf numFmtId="0" fontId="2" fillId="32" borderId="0" xfId="55" applyFont="1" applyFill="1" applyAlignment="1">
      <alignment horizontal="left"/>
      <protection/>
    </xf>
    <xf numFmtId="0" fontId="2" fillId="0" borderId="0" xfId="55" applyFont="1">
      <alignment/>
      <protection/>
    </xf>
    <xf numFmtId="0" fontId="2" fillId="0" borderId="0" xfId="55" applyFont="1" applyAlignment="1">
      <alignment horizontal="left" vertical="center" wrapText="1"/>
      <protection/>
    </xf>
    <xf numFmtId="0" fontId="2" fillId="0" borderId="10" xfId="55" applyBorder="1" applyAlignment="1" quotePrefix="1">
      <alignment horizontal="left" vertical="center" wrapText="1"/>
      <protection/>
    </xf>
    <xf numFmtId="0" fontId="0" fillId="0" borderId="0" xfId="53">
      <alignment/>
      <protection/>
    </xf>
    <xf numFmtId="0" fontId="2" fillId="0" borderId="0" xfId="56" applyAlignment="1">
      <alignment/>
      <protection/>
    </xf>
    <xf numFmtId="0" fontId="4" fillId="0" borderId="0" xfId="56" applyFont="1" applyAlignment="1">
      <alignment horizontal="center"/>
      <protection/>
    </xf>
    <xf numFmtId="0" fontId="9" fillId="4" borderId="10" xfId="56" applyFont="1" applyFill="1" applyBorder="1" applyAlignment="1">
      <alignment horizontal="center" vertical="center" wrapText="1"/>
      <protection/>
    </xf>
    <xf numFmtId="0" fontId="17" fillId="32" borderId="10" xfId="56" applyFont="1" applyFill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center" vertical="center"/>
      <protection/>
    </xf>
    <xf numFmtId="0" fontId="4" fillId="33" borderId="10" xfId="56" applyFont="1" applyFill="1" applyBorder="1" applyAlignment="1">
      <alignment horizontal="center" wrapText="1"/>
      <protection/>
    </xf>
    <xf numFmtId="0" fontId="2" fillId="34" borderId="10" xfId="56" applyFont="1" applyFill="1" applyBorder="1" applyAlignment="1">
      <alignment horizontal="center" wrapText="1"/>
      <protection/>
    </xf>
    <xf numFmtId="0" fontId="2" fillId="34" borderId="10" xfId="56" applyFont="1" applyFill="1" applyBorder="1" applyAlignment="1">
      <alignment horizontal="center" vertical="center" wrapText="1"/>
      <protection/>
    </xf>
    <xf numFmtId="0" fontId="2" fillId="0" borderId="0" xfId="56" applyBorder="1">
      <alignment/>
      <protection/>
    </xf>
    <xf numFmtId="0" fontId="2" fillId="0" borderId="0" xfId="56" applyFont="1" applyBorder="1" applyAlignment="1">
      <alignment horizontal="left"/>
      <protection/>
    </xf>
    <xf numFmtId="0" fontId="2" fillId="0" borderId="0" xfId="54" applyAlignment="1">
      <alignment horizontal="left"/>
      <protection/>
    </xf>
    <xf numFmtId="0" fontId="2" fillId="0" borderId="0" xfId="55" applyFont="1" applyAlignment="1" quotePrefix="1">
      <alignment horizontal="left" vertical="center" wrapText="1"/>
      <protection/>
    </xf>
    <xf numFmtId="0" fontId="6" fillId="32" borderId="0" xfId="55" applyFont="1" applyFill="1" applyAlignment="1" quotePrefix="1">
      <alignment horizontal="center" vertical="center" wrapText="1"/>
      <protection/>
    </xf>
    <xf numFmtId="0" fontId="6" fillId="32" borderId="0" xfId="55" applyFont="1" applyFill="1" applyAlignment="1">
      <alignment horizontal="center" vertical="center" wrapText="1"/>
      <protection/>
    </xf>
    <xf numFmtId="0" fontId="11" fillId="0" borderId="0" xfId="55" applyFont="1" applyAlignment="1">
      <alignment wrapText="1"/>
      <protection/>
    </xf>
    <xf numFmtId="0" fontId="12" fillId="0" borderId="0" xfId="0" applyFont="1" applyAlignment="1">
      <alignment wrapText="1"/>
    </xf>
    <xf numFmtId="0" fontId="11" fillId="0" borderId="0" xfId="55" applyFont="1" applyAlignment="1">
      <alignment/>
      <protection/>
    </xf>
    <xf numFmtId="0" fontId="12" fillId="0" borderId="0" xfId="0" applyFont="1" applyAlignment="1">
      <alignment/>
    </xf>
    <xf numFmtId="0" fontId="5" fillId="32" borderId="0" xfId="55" applyFont="1" applyFill="1" applyAlignment="1">
      <alignment horizontal="center" vertical="center" wrapText="1"/>
      <protection/>
    </xf>
    <xf numFmtId="0" fontId="2" fillId="0" borderId="0" xfId="55" applyAlignment="1">
      <alignment/>
      <protection/>
    </xf>
    <xf numFmtId="0" fontId="0" fillId="0" borderId="0" xfId="0" applyAlignment="1">
      <alignment/>
    </xf>
    <xf numFmtId="0" fontId="4" fillId="0" borderId="10" xfId="55" applyFont="1" applyBorder="1" applyAlignment="1">
      <alignment horizontal="center" vertical="center" wrapText="1"/>
      <protection/>
    </xf>
    <xf numFmtId="0" fontId="4" fillId="32" borderId="10" xfId="55" applyFont="1" applyFill="1" applyBorder="1" applyAlignment="1">
      <alignment horizontal="center"/>
      <protection/>
    </xf>
    <xf numFmtId="0" fontId="2" fillId="32" borderId="0" xfId="55" applyFont="1" applyFill="1" applyAlignment="1" quotePrefix="1">
      <alignment horizontal="left" vertical="center" wrapText="1"/>
      <protection/>
    </xf>
    <xf numFmtId="0" fontId="2" fillId="32" borderId="0" xfId="55" applyFill="1" applyAlignment="1">
      <alignment horizontal="left" vertical="center" wrapText="1"/>
      <protection/>
    </xf>
    <xf numFmtId="0" fontId="2" fillId="0" borderId="0" xfId="55" applyFont="1" applyAlignment="1">
      <alignment horizontal="center"/>
      <protection/>
    </xf>
    <xf numFmtId="0" fontId="4" fillId="32" borderId="0" xfId="55" applyFont="1" applyFill="1" applyAlignment="1">
      <alignment horizontal="left" vertical="center" wrapText="1"/>
      <protection/>
    </xf>
    <xf numFmtId="0" fontId="2" fillId="0" borderId="0" xfId="55" applyAlignment="1">
      <alignment horizontal="left" vertical="center" wrapText="1"/>
      <protection/>
    </xf>
    <xf numFmtId="0" fontId="2" fillId="0" borderId="14" xfId="55" applyBorder="1" applyAlignment="1">
      <alignment horizontal="left" vertical="center" wrapText="1"/>
      <protection/>
    </xf>
    <xf numFmtId="0" fontId="2" fillId="0" borderId="11" xfId="55" applyBorder="1" applyAlignment="1">
      <alignment horizontal="left" vertical="center" wrapText="1"/>
      <protection/>
    </xf>
    <xf numFmtId="0" fontId="2" fillId="0" borderId="14" xfId="55" applyBorder="1" applyAlignment="1">
      <alignment horizontal="center" vertical="center" wrapText="1"/>
      <protection/>
    </xf>
    <xf numFmtId="0" fontId="2" fillId="0" borderId="11" xfId="55" applyBorder="1" applyAlignment="1">
      <alignment horizontal="center" vertical="center" wrapText="1"/>
      <protection/>
    </xf>
    <xf numFmtId="0" fontId="4" fillId="0" borderId="0" xfId="55" applyFont="1" applyAlignment="1">
      <alignment horizontal="left" vertical="center" wrapText="1"/>
      <protection/>
    </xf>
    <xf numFmtId="0" fontId="4" fillId="0" borderId="15" xfId="55" applyFont="1" applyBorder="1" applyAlignment="1">
      <alignment horizontal="left" vertical="center" wrapText="1"/>
      <protection/>
    </xf>
    <xf numFmtId="0" fontId="2" fillId="32" borderId="0" xfId="55" applyFont="1" applyFill="1" applyAlignment="1">
      <alignment horizontal="left" vertical="center" wrapText="1"/>
      <protection/>
    </xf>
    <xf numFmtId="0" fontId="2" fillId="0" borderId="0" xfId="55" applyAlignment="1">
      <alignment horizontal="center" vertical="center" wrapText="1"/>
      <protection/>
    </xf>
    <xf numFmtId="0" fontId="7" fillId="32" borderId="0" xfId="55" applyFont="1" applyFill="1" applyBorder="1" applyAlignment="1">
      <alignment horizontal="right" vertical="center" wrapText="1"/>
      <protection/>
    </xf>
    <xf numFmtId="0" fontId="2" fillId="32" borderId="0" xfId="55" applyFill="1" applyAlignment="1">
      <alignment horizontal="center" vertical="center" wrapText="1"/>
      <protection/>
    </xf>
    <xf numFmtId="0" fontId="4" fillId="32" borderId="12" xfId="55" applyFont="1" applyFill="1" applyBorder="1" applyAlignment="1">
      <alignment horizontal="center" vertical="center" wrapText="1"/>
      <protection/>
    </xf>
    <xf numFmtId="0" fontId="2" fillId="0" borderId="16" xfId="55" applyBorder="1" applyAlignment="1">
      <alignment horizontal="center" vertical="center" wrapText="1"/>
      <protection/>
    </xf>
    <xf numFmtId="0" fontId="2" fillId="0" borderId="16" xfId="55" applyBorder="1" applyAlignment="1">
      <alignment/>
      <protection/>
    </xf>
    <xf numFmtId="0" fontId="0" fillId="0" borderId="13" xfId="0" applyBorder="1" applyAlignment="1">
      <alignment/>
    </xf>
    <xf numFmtId="0" fontId="2" fillId="0" borderId="16" xfId="55" applyBorder="1" applyAlignment="1">
      <alignment horizontal="center" vertical="center"/>
      <protection/>
    </xf>
    <xf numFmtId="0" fontId="10" fillId="32" borderId="12" xfId="55" applyFont="1" applyFill="1" applyBorder="1" applyAlignment="1">
      <alignment horizontal="center" vertical="center" wrapText="1"/>
      <protection/>
    </xf>
    <xf numFmtId="0" fontId="10" fillId="32" borderId="13" xfId="55" applyFont="1" applyFill="1" applyBorder="1" applyAlignment="1">
      <alignment horizontal="center" vertical="center" wrapText="1"/>
      <protection/>
    </xf>
    <xf numFmtId="0" fontId="2" fillId="0" borderId="0" xfId="55" applyFont="1" applyAlignment="1">
      <alignment/>
      <protection/>
    </xf>
    <xf numFmtId="0" fontId="10" fillId="32" borderId="10" xfId="55" applyFont="1" applyFill="1" applyBorder="1" applyAlignment="1">
      <alignment horizontal="center" vertical="center" wrapText="1"/>
      <protection/>
    </xf>
    <xf numFmtId="0" fontId="10" fillId="32" borderId="14" xfId="55" applyFont="1" applyFill="1" applyBorder="1" applyAlignment="1">
      <alignment horizontal="center" vertical="center" wrapText="1"/>
      <protection/>
    </xf>
    <xf numFmtId="0" fontId="10" fillId="32" borderId="11" xfId="55" applyFont="1" applyFill="1" applyBorder="1" applyAlignment="1">
      <alignment horizontal="center" vertical="center" wrapText="1"/>
      <protection/>
    </xf>
    <xf numFmtId="0" fontId="10" fillId="32" borderId="17" xfId="55" applyFont="1" applyFill="1" applyBorder="1" applyAlignment="1">
      <alignment horizontal="center" vertical="center" wrapText="1"/>
      <protection/>
    </xf>
    <xf numFmtId="0" fontId="10" fillId="32" borderId="18" xfId="55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14" xfId="55" applyFont="1" applyBorder="1" applyAlignment="1">
      <alignment horizontal="center" vertical="center"/>
      <protection/>
    </xf>
    <xf numFmtId="0" fontId="4" fillId="0" borderId="11" xfId="55" applyFont="1" applyBorder="1" applyAlignment="1">
      <alignment horizontal="center" vertical="center"/>
      <protection/>
    </xf>
    <xf numFmtId="0" fontId="2" fillId="32" borderId="0" xfId="55" applyFont="1" applyFill="1" applyAlignment="1" quotePrefix="1">
      <alignment horizontal="center" vertical="center" wrapText="1"/>
      <protection/>
    </xf>
    <xf numFmtId="0" fontId="13" fillId="32" borderId="10" xfId="55" applyFont="1" applyFill="1" applyBorder="1" applyAlignment="1">
      <alignment horizontal="center" vertical="center" wrapText="1"/>
      <protection/>
    </xf>
    <xf numFmtId="0" fontId="13" fillId="0" borderId="10" xfId="55" applyFont="1" applyBorder="1" applyAlignment="1">
      <alignment horizontal="center" vertical="center" wrapText="1"/>
      <protection/>
    </xf>
    <xf numFmtId="0" fontId="13" fillId="0" borderId="10" xfId="55" applyFont="1" applyBorder="1" applyAlignment="1">
      <alignment horizontal="center" vertical="center"/>
      <protection/>
    </xf>
    <xf numFmtId="0" fontId="14" fillId="0" borderId="10" xfId="0" applyFont="1" applyBorder="1" applyAlignment="1">
      <alignment horizontal="center" vertical="center"/>
    </xf>
    <xf numFmtId="0" fontId="6" fillId="32" borderId="12" xfId="55" applyFont="1" applyFill="1" applyBorder="1" applyAlignment="1">
      <alignment horizontal="center" vertical="center" wrapText="1"/>
      <protection/>
    </xf>
    <xf numFmtId="0" fontId="6" fillId="32" borderId="13" xfId="55" applyFont="1" applyFill="1" applyBorder="1" applyAlignment="1">
      <alignment horizontal="center" vertical="center" wrapText="1"/>
      <protection/>
    </xf>
    <xf numFmtId="0" fontId="11" fillId="32" borderId="14" xfId="55" applyFont="1" applyFill="1" applyBorder="1" applyAlignment="1">
      <alignment horizontal="center" vertical="center" wrapText="1"/>
      <protection/>
    </xf>
    <xf numFmtId="0" fontId="11" fillId="32" borderId="21" xfId="55" applyFont="1" applyFill="1" applyBorder="1" applyAlignment="1">
      <alignment horizontal="center" vertical="center" wrapText="1"/>
      <protection/>
    </xf>
    <xf numFmtId="0" fontId="11" fillId="32" borderId="11" xfId="55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/>
    </xf>
    <xf numFmtId="0" fontId="15" fillId="0" borderId="12" xfId="55" applyFont="1" applyBorder="1" applyAlignment="1">
      <alignment horizontal="center" vertical="center" wrapText="1"/>
      <protection/>
    </xf>
    <xf numFmtId="0" fontId="15" fillId="0" borderId="16" xfId="55" applyFont="1" applyBorder="1" applyAlignment="1">
      <alignment horizontal="center" vertical="center" wrapText="1"/>
      <protection/>
    </xf>
    <xf numFmtId="0" fontId="15" fillId="0" borderId="13" xfId="55" applyFont="1" applyBorder="1" applyAlignment="1">
      <alignment horizontal="center" vertical="center" wrapText="1"/>
      <protection/>
    </xf>
    <xf numFmtId="0" fontId="13" fillId="32" borderId="19" xfId="55" applyFont="1" applyFill="1" applyBorder="1" applyAlignment="1">
      <alignment horizontal="center" vertical="center" wrapText="1"/>
      <protection/>
    </xf>
    <xf numFmtId="0" fontId="13" fillId="0" borderId="23" xfId="55" applyFont="1" applyBorder="1" applyAlignment="1">
      <alignment horizontal="center" vertical="center" wrapText="1"/>
      <protection/>
    </xf>
    <xf numFmtId="0" fontId="13" fillId="0" borderId="16" xfId="55" applyFont="1" applyBorder="1" applyAlignment="1">
      <alignment horizontal="center" vertical="center" wrapText="1"/>
      <protection/>
    </xf>
    <xf numFmtId="0" fontId="13" fillId="0" borderId="16" xfId="55" applyFont="1" applyBorder="1" applyAlignment="1">
      <alignment/>
      <protection/>
    </xf>
    <xf numFmtId="0" fontId="14" fillId="0" borderId="13" xfId="0" applyFont="1" applyBorder="1" applyAlignment="1">
      <alignment/>
    </xf>
    <xf numFmtId="0" fontId="11" fillId="32" borderId="17" xfId="55" applyFont="1" applyFill="1" applyBorder="1" applyAlignment="1">
      <alignment horizontal="center" vertical="center" wrapText="1"/>
      <protection/>
    </xf>
    <xf numFmtId="0" fontId="11" fillId="32" borderId="22" xfId="55" applyFont="1" applyFill="1" applyBorder="1" applyAlignment="1">
      <alignment horizontal="center" vertical="center" wrapText="1"/>
      <protection/>
    </xf>
    <xf numFmtId="0" fontId="11" fillId="32" borderId="19" xfId="55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6" fillId="32" borderId="10" xfId="55" applyFont="1" applyFill="1" applyBorder="1" applyAlignment="1">
      <alignment horizontal="center" vertical="center" wrapText="1"/>
      <protection/>
    </xf>
    <xf numFmtId="0" fontId="6" fillId="32" borderId="10" xfId="55" applyFont="1" applyFill="1" applyBorder="1" applyAlignment="1" quotePrefix="1">
      <alignment horizontal="center" vertical="center" wrapText="1"/>
      <protection/>
    </xf>
    <xf numFmtId="0" fontId="2" fillId="0" borderId="0" xfId="55" applyFont="1" applyAlignment="1">
      <alignment/>
      <protection/>
    </xf>
    <xf numFmtId="0" fontId="2" fillId="0" borderId="0" xfId="56" applyAlignment="1" quotePrefix="1">
      <alignment horizontal="left"/>
      <protection/>
    </xf>
    <xf numFmtId="0" fontId="0" fillId="0" borderId="0" xfId="53" applyAlignment="1">
      <alignment/>
      <protection/>
    </xf>
    <xf numFmtId="0" fontId="2" fillId="0" borderId="0" xfId="56" applyBorder="1" applyAlignment="1">
      <alignment horizontal="center" vertical="center" wrapText="1"/>
      <protection/>
    </xf>
    <xf numFmtId="0" fontId="2" fillId="0" borderId="0" xfId="56" applyFont="1" applyBorder="1" applyAlignment="1">
      <alignment horizontal="left" vertical="center" wrapText="1"/>
      <protection/>
    </xf>
    <xf numFmtId="0" fontId="2" fillId="0" borderId="0" xfId="56" applyBorder="1" applyAlignment="1">
      <alignment horizontal="left" vertical="center" wrapText="1"/>
      <protection/>
    </xf>
    <xf numFmtId="0" fontId="2" fillId="0" borderId="0" xfId="56" applyFont="1" applyFill="1" applyBorder="1" applyAlignment="1" quotePrefix="1">
      <alignment horizontal="left"/>
      <protection/>
    </xf>
    <xf numFmtId="0" fontId="2" fillId="0" borderId="0" xfId="56" applyFont="1" applyFill="1" applyBorder="1" applyAlignment="1">
      <alignment/>
      <protection/>
    </xf>
    <xf numFmtId="0" fontId="2" fillId="0" borderId="12" xfId="56" applyFont="1" applyBorder="1" applyAlignment="1" quotePrefix="1">
      <alignment horizontal="left" vertical="center" wrapText="1"/>
      <protection/>
    </xf>
    <xf numFmtId="0" fontId="2" fillId="0" borderId="13" xfId="56" applyFont="1" applyBorder="1" applyAlignment="1">
      <alignment horizontal="left" vertical="center" wrapText="1"/>
      <protection/>
    </xf>
    <xf numFmtId="0" fontId="2" fillId="0" borderId="12" xfId="56" applyBorder="1" applyAlignment="1">
      <alignment horizontal="center"/>
      <protection/>
    </xf>
    <xf numFmtId="0" fontId="2" fillId="0" borderId="13" xfId="56" applyBorder="1" applyAlignment="1">
      <alignment horizontal="center"/>
      <protection/>
    </xf>
    <xf numFmtId="1" fontId="4" fillId="33" borderId="12" xfId="56" applyNumberFormat="1" applyFont="1" applyFill="1" applyBorder="1" applyAlignment="1">
      <alignment horizontal="center"/>
      <protection/>
    </xf>
    <xf numFmtId="1" fontId="4" fillId="33" borderId="13" xfId="56" applyNumberFormat="1" applyFont="1" applyFill="1" applyBorder="1" applyAlignment="1">
      <alignment horizontal="center"/>
      <protection/>
    </xf>
    <xf numFmtId="1" fontId="2" fillId="34" borderId="12" xfId="56" applyNumberFormat="1" applyFont="1" applyFill="1" applyBorder="1" applyAlignment="1">
      <alignment horizontal="center"/>
      <protection/>
    </xf>
    <xf numFmtId="1" fontId="2" fillId="34" borderId="13" xfId="56" applyNumberFormat="1" applyFont="1" applyFill="1" applyBorder="1" applyAlignment="1">
      <alignment horizontal="center"/>
      <protection/>
    </xf>
    <xf numFmtId="0" fontId="2" fillId="34" borderId="10" xfId="56" applyFont="1" applyFill="1" applyBorder="1" applyAlignment="1" quotePrefix="1">
      <alignment horizontal="left" vertical="center" wrapText="1"/>
      <protection/>
    </xf>
    <xf numFmtId="0" fontId="2" fillId="34" borderId="10" xfId="56" applyFont="1" applyFill="1" applyBorder="1" applyAlignment="1">
      <alignment vertical="center" wrapText="1"/>
      <protection/>
    </xf>
    <xf numFmtId="0" fontId="4" fillId="34" borderId="12" xfId="56" applyFont="1" applyFill="1" applyBorder="1" applyAlignment="1">
      <alignment horizontal="left" vertical="center" wrapText="1"/>
      <protection/>
    </xf>
    <xf numFmtId="0" fontId="4" fillId="34" borderId="13" xfId="56" applyFont="1" applyFill="1" applyBorder="1" applyAlignment="1">
      <alignment horizontal="left" vertical="center" wrapText="1"/>
      <protection/>
    </xf>
    <xf numFmtId="0" fontId="4" fillId="0" borderId="0" xfId="56" applyFont="1" applyAlignment="1">
      <alignment horizontal="center"/>
      <protection/>
    </xf>
    <xf numFmtId="1" fontId="4" fillId="34" borderId="12" xfId="56" applyNumberFormat="1" applyFont="1" applyFill="1" applyBorder="1" applyAlignment="1">
      <alignment horizontal="center" vertical="center"/>
      <protection/>
    </xf>
    <xf numFmtId="1" fontId="4" fillId="34" borderId="13" xfId="56" applyNumberFormat="1" applyFont="1" applyFill="1" applyBorder="1" applyAlignment="1">
      <alignment horizontal="center" vertical="center"/>
      <protection/>
    </xf>
    <xf numFmtId="0" fontId="9" fillId="4" borderId="12" xfId="56" applyFont="1" applyFill="1" applyBorder="1" applyAlignment="1">
      <alignment horizontal="center" vertical="center" wrapText="1"/>
      <protection/>
    </xf>
    <xf numFmtId="0" fontId="9" fillId="4" borderId="13" xfId="56" applyFont="1" applyFill="1" applyBorder="1" applyAlignment="1">
      <alignment horizontal="center" vertical="center" wrapText="1"/>
      <protection/>
    </xf>
    <xf numFmtId="0" fontId="9" fillId="32" borderId="12" xfId="56" applyFont="1" applyFill="1" applyBorder="1" applyAlignment="1">
      <alignment horizontal="center" vertical="center" wrapText="1"/>
      <protection/>
    </xf>
    <xf numFmtId="0" fontId="9" fillId="32" borderId="13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vertical="center" wrapText="1"/>
      <protection/>
    </xf>
    <xf numFmtId="0" fontId="17" fillId="32" borderId="12" xfId="56" applyFont="1" applyFill="1" applyBorder="1" applyAlignment="1" quotePrefix="1">
      <alignment horizontal="left" vertical="center" wrapText="1"/>
      <protection/>
    </xf>
    <xf numFmtId="0" fontId="0" fillId="0" borderId="13" xfId="53" applyBorder="1" applyAlignment="1">
      <alignment horizontal="left" vertical="center" wrapText="1"/>
      <protection/>
    </xf>
    <xf numFmtId="0" fontId="2" fillId="0" borderId="0" xfId="56" applyAlignment="1">
      <alignment/>
      <protection/>
    </xf>
    <xf numFmtId="0" fontId="2" fillId="0" borderId="0" xfId="56" applyFont="1" applyAlignment="1">
      <alignment/>
      <protection/>
    </xf>
    <xf numFmtId="0" fontId="4" fillId="0" borderId="0" xfId="56" applyFont="1" applyAlignment="1" quotePrefix="1">
      <alignment horizontal="center" wrapText="1"/>
      <protection/>
    </xf>
    <xf numFmtId="0" fontId="2" fillId="0" borderId="0" xfId="56" applyAlignment="1">
      <alignment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алькуляции токарного участка (РММ)" xfId="54"/>
    <cellStyle name="Обычный_Прайс-листы РПС с 01.01.08г " xfId="55"/>
    <cellStyle name="Обычный_ТО АГП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zoomScalePageLayoutView="0" workbookViewId="0" topLeftCell="A82">
      <selection activeCell="E7" sqref="E7"/>
    </sheetView>
  </sheetViews>
  <sheetFormatPr defaultColWidth="9.140625" defaultRowHeight="12.75"/>
  <cols>
    <col min="1" max="1" width="6.57421875" style="23" customWidth="1"/>
    <col min="2" max="2" width="67.421875" style="19" customWidth="1"/>
    <col min="3" max="3" width="0.13671875" style="23" customWidth="1"/>
    <col min="4" max="4" width="8.7109375" style="23" hidden="1" customWidth="1"/>
    <col min="5" max="5" width="11.421875" style="4" customWidth="1"/>
    <col min="6" max="6" width="12.7109375" style="4" hidden="1" customWidth="1"/>
    <col min="7" max="7" width="10.00390625" style="4" customWidth="1"/>
    <col min="8" max="16384" width="9.140625" style="4" customWidth="1"/>
  </cols>
  <sheetData>
    <row r="1" spans="1:8" ht="12.75" customHeight="1">
      <c r="A1" s="1"/>
      <c r="B1" s="2"/>
      <c r="C1" s="1"/>
      <c r="D1" s="1"/>
      <c r="E1" s="104" t="s">
        <v>0</v>
      </c>
      <c r="F1" s="104"/>
      <c r="G1" s="104"/>
      <c r="H1" s="97"/>
    </row>
    <row r="2" spans="1:8" ht="12.75" customHeight="1">
      <c r="A2" s="1"/>
      <c r="B2" s="2"/>
      <c r="C2" s="1"/>
      <c r="D2" s="1"/>
      <c r="E2" s="102" t="s">
        <v>1</v>
      </c>
      <c r="F2" s="102"/>
      <c r="G2" s="102"/>
      <c r="H2" s="97"/>
    </row>
    <row r="3" spans="1:8" ht="12.75" customHeight="1">
      <c r="A3" s="1"/>
      <c r="B3" s="2"/>
      <c r="C3" s="1"/>
      <c r="D3" s="1"/>
      <c r="E3" s="89" t="s">
        <v>252</v>
      </c>
      <c r="F3" s="89"/>
      <c r="G3" s="89"/>
      <c r="H3" s="60"/>
    </row>
    <row r="4" spans="1:8" ht="12.75" customHeight="1">
      <c r="A4" s="1"/>
      <c r="B4" s="2"/>
      <c r="C4" s="1"/>
      <c r="D4" s="1"/>
      <c r="E4" s="89"/>
      <c r="F4" s="89"/>
      <c r="G4" s="89"/>
      <c r="H4" s="60"/>
    </row>
    <row r="5" spans="1:8" ht="20.25" customHeight="1">
      <c r="A5" s="1"/>
      <c r="B5" s="2"/>
      <c r="C5" s="1"/>
      <c r="D5" s="1"/>
      <c r="E5" s="101" t="s">
        <v>251</v>
      </c>
      <c r="F5" s="102"/>
      <c r="G5" s="102"/>
      <c r="H5" s="97"/>
    </row>
    <row r="6" spans="1:8" ht="12.75" customHeight="1">
      <c r="A6" s="1"/>
      <c r="B6" s="2"/>
      <c r="E6" s="101" t="s">
        <v>276</v>
      </c>
      <c r="F6" s="102"/>
      <c r="G6" s="102"/>
      <c r="H6" s="97"/>
    </row>
    <row r="7" spans="1:6" ht="12.75">
      <c r="A7" s="1"/>
      <c r="B7" s="2"/>
      <c r="C7" s="1"/>
      <c r="D7" s="1"/>
      <c r="E7" s="2"/>
      <c r="F7" s="6"/>
    </row>
    <row r="8" spans="1:7" ht="18" customHeight="1">
      <c r="A8" s="96" t="s">
        <v>2</v>
      </c>
      <c r="B8" s="96"/>
      <c r="C8" s="96"/>
      <c r="D8" s="96"/>
      <c r="E8" s="96"/>
      <c r="F8" s="97"/>
      <c r="G8" s="98"/>
    </row>
    <row r="9" spans="1:7" ht="15.75" customHeight="1">
      <c r="A9" s="90" t="s">
        <v>258</v>
      </c>
      <c r="B9" s="91"/>
      <c r="C9" s="91"/>
      <c r="D9" s="91"/>
      <c r="E9" s="91"/>
      <c r="F9" s="92"/>
      <c r="G9" s="93"/>
    </row>
    <row r="10" spans="1:7" ht="14.25" customHeight="1">
      <c r="A10" s="91"/>
      <c r="B10" s="91"/>
      <c r="C10" s="91"/>
      <c r="D10" s="91"/>
      <c r="E10" s="91"/>
      <c r="F10" s="92"/>
      <c r="G10" s="93"/>
    </row>
    <row r="11" spans="1:7" ht="15.75" customHeight="1">
      <c r="A11" s="90" t="s">
        <v>275</v>
      </c>
      <c r="B11" s="94"/>
      <c r="C11" s="94"/>
      <c r="D11" s="94"/>
      <c r="E11" s="94"/>
      <c r="F11" s="94"/>
      <c r="G11" s="95"/>
    </row>
    <row r="12" spans="1:7" ht="12.75">
      <c r="A12" s="99" t="s">
        <v>4</v>
      </c>
      <c r="B12" s="99" t="s">
        <v>5</v>
      </c>
      <c r="C12" s="62"/>
      <c r="D12" s="62"/>
      <c r="E12" s="100" t="s">
        <v>218</v>
      </c>
      <c r="F12" s="100"/>
      <c r="G12" s="100"/>
    </row>
    <row r="13" spans="1:9" ht="50.25" customHeight="1">
      <c r="A13" s="99"/>
      <c r="B13" s="99"/>
      <c r="C13" s="9" t="s">
        <v>6</v>
      </c>
      <c r="D13" s="9"/>
      <c r="E13" s="9" t="s">
        <v>220</v>
      </c>
      <c r="F13" s="61" t="s">
        <v>254</v>
      </c>
      <c r="G13" s="9" t="s">
        <v>221</v>
      </c>
      <c r="H13" s="24"/>
      <c r="I13" s="42"/>
    </row>
    <row r="14" spans="1:7" ht="12" customHeight="1" hidden="1">
      <c r="A14" s="9"/>
      <c r="B14" s="9"/>
      <c r="C14" s="9"/>
      <c r="D14" s="69"/>
      <c r="F14" s="14"/>
      <c r="G14" s="14"/>
    </row>
    <row r="15" spans="1:7" ht="12.75">
      <c r="A15" s="10">
        <v>1</v>
      </c>
      <c r="B15" s="11" t="s">
        <v>13</v>
      </c>
      <c r="C15" s="12">
        <v>6850</v>
      </c>
      <c r="D15" s="25">
        <v>9151</v>
      </c>
      <c r="E15" s="70">
        <f>D15*1.07</f>
        <v>9791.57</v>
      </c>
      <c r="F15" s="28">
        <f>E15*0.18</f>
        <v>1762.4825999999998</v>
      </c>
      <c r="G15" s="28">
        <f>E15+F15</f>
        <v>11554.052599999999</v>
      </c>
    </row>
    <row r="16" spans="1:7" ht="12.75">
      <c r="A16" s="10">
        <v>2</v>
      </c>
      <c r="B16" s="11" t="s">
        <v>14</v>
      </c>
      <c r="C16" s="12">
        <v>4950</v>
      </c>
      <c r="D16" s="25">
        <v>6613</v>
      </c>
      <c r="E16" s="70">
        <f aca="true" t="shared" si="0" ref="E16:E79">D16*1.07</f>
        <v>7075.910000000001</v>
      </c>
      <c r="F16" s="28">
        <f aca="true" t="shared" si="1" ref="F16:F79">E16*0.18</f>
        <v>1273.6638</v>
      </c>
      <c r="G16" s="28">
        <f aca="true" t="shared" si="2" ref="G16:G79">E16+F16</f>
        <v>8349.5738</v>
      </c>
    </row>
    <row r="17" spans="1:7" ht="12.75">
      <c r="A17" s="10">
        <v>3</v>
      </c>
      <c r="B17" s="11" t="s">
        <v>15</v>
      </c>
      <c r="C17" s="12">
        <v>1950</v>
      </c>
      <c r="D17" s="25">
        <v>2604</v>
      </c>
      <c r="E17" s="70">
        <f t="shared" si="0"/>
        <v>2786.28</v>
      </c>
      <c r="F17" s="28">
        <f t="shared" si="1"/>
        <v>501.53040000000004</v>
      </c>
      <c r="G17" s="28">
        <f t="shared" si="2"/>
        <v>3287.8104000000003</v>
      </c>
    </row>
    <row r="18" spans="1:7" ht="12.75">
      <c r="A18" s="10">
        <v>4</v>
      </c>
      <c r="B18" s="11" t="s">
        <v>16</v>
      </c>
      <c r="C18" s="12">
        <v>850</v>
      </c>
      <c r="D18" s="25">
        <v>1135</v>
      </c>
      <c r="E18" s="70">
        <f t="shared" si="0"/>
        <v>1214.45</v>
      </c>
      <c r="F18" s="28">
        <f t="shared" si="1"/>
        <v>218.601</v>
      </c>
      <c r="G18" s="28">
        <f t="shared" si="2"/>
        <v>1433.051</v>
      </c>
    </row>
    <row r="19" spans="1:7" ht="12.75">
      <c r="A19" s="10">
        <v>5</v>
      </c>
      <c r="B19" s="11" t="s">
        <v>17</v>
      </c>
      <c r="C19" s="12">
        <v>1650</v>
      </c>
      <c r="D19" s="25">
        <v>2204</v>
      </c>
      <c r="E19" s="70">
        <f t="shared" si="0"/>
        <v>2358.28</v>
      </c>
      <c r="F19" s="28">
        <f t="shared" si="1"/>
        <v>424.4904</v>
      </c>
      <c r="G19" s="28">
        <f t="shared" si="2"/>
        <v>2782.7704000000003</v>
      </c>
    </row>
    <row r="20" spans="1:7" ht="12.75">
      <c r="A20" s="10">
        <v>6</v>
      </c>
      <c r="B20" s="11" t="s">
        <v>18</v>
      </c>
      <c r="C20" s="12">
        <v>3750</v>
      </c>
      <c r="D20" s="25">
        <v>5010</v>
      </c>
      <c r="E20" s="70">
        <f t="shared" si="0"/>
        <v>5360.700000000001</v>
      </c>
      <c r="F20" s="28">
        <f t="shared" si="1"/>
        <v>964.926</v>
      </c>
      <c r="G20" s="28">
        <f t="shared" si="2"/>
        <v>6325.626000000001</v>
      </c>
    </row>
    <row r="21" spans="1:7" ht="12.75">
      <c r="A21" s="10">
        <v>7</v>
      </c>
      <c r="B21" s="11" t="s">
        <v>19</v>
      </c>
      <c r="C21" s="12">
        <v>4650</v>
      </c>
      <c r="D21" s="25">
        <v>6211</v>
      </c>
      <c r="E21" s="70">
        <f t="shared" si="0"/>
        <v>6645.77</v>
      </c>
      <c r="F21" s="28">
        <f t="shared" si="1"/>
        <v>1196.2386000000001</v>
      </c>
      <c r="G21" s="28">
        <f t="shared" si="2"/>
        <v>7842.008600000001</v>
      </c>
    </row>
    <row r="22" spans="1:7" ht="12.75">
      <c r="A22" s="10">
        <v>8</v>
      </c>
      <c r="B22" s="11" t="s">
        <v>20</v>
      </c>
      <c r="C22" s="12">
        <v>950</v>
      </c>
      <c r="D22" s="25">
        <v>1269</v>
      </c>
      <c r="E22" s="70">
        <f t="shared" si="0"/>
        <v>1357.8300000000002</v>
      </c>
      <c r="F22" s="28">
        <f t="shared" si="1"/>
        <v>244.4094</v>
      </c>
      <c r="G22" s="28">
        <f t="shared" si="2"/>
        <v>1602.2394000000002</v>
      </c>
    </row>
    <row r="23" spans="1:7" ht="12.75" customHeight="1">
      <c r="A23" s="10">
        <v>9</v>
      </c>
      <c r="B23" s="11" t="s">
        <v>21</v>
      </c>
      <c r="C23" s="12">
        <v>4350</v>
      </c>
      <c r="D23" s="25">
        <v>5811</v>
      </c>
      <c r="E23" s="70">
        <f t="shared" si="0"/>
        <v>6217.77</v>
      </c>
      <c r="F23" s="28">
        <f t="shared" si="1"/>
        <v>1119.1986</v>
      </c>
      <c r="G23" s="28">
        <f t="shared" si="2"/>
        <v>7336.9686</v>
      </c>
    </row>
    <row r="24" spans="1:7" ht="12.75">
      <c r="A24" s="10">
        <v>10</v>
      </c>
      <c r="B24" s="11" t="s">
        <v>22</v>
      </c>
      <c r="C24" s="12"/>
      <c r="D24" s="25"/>
      <c r="E24" s="70"/>
      <c r="F24" s="28"/>
      <c r="G24" s="28"/>
    </row>
    <row r="25" spans="1:7" ht="12.75">
      <c r="A25" s="17"/>
      <c r="B25" s="11" t="s">
        <v>23</v>
      </c>
      <c r="C25" s="12">
        <v>3190</v>
      </c>
      <c r="D25" s="25">
        <v>4261</v>
      </c>
      <c r="E25" s="70">
        <f t="shared" si="0"/>
        <v>4559.27</v>
      </c>
      <c r="F25" s="28">
        <f t="shared" si="1"/>
        <v>820.6686000000001</v>
      </c>
      <c r="G25" s="28">
        <f t="shared" si="2"/>
        <v>5379.9386</v>
      </c>
    </row>
    <row r="26" spans="1:7" ht="12.75">
      <c r="A26" s="10"/>
      <c r="B26" s="11" t="s">
        <v>24</v>
      </c>
      <c r="C26" s="12">
        <v>3950</v>
      </c>
      <c r="D26" s="25">
        <v>5276</v>
      </c>
      <c r="E26" s="70">
        <f t="shared" si="0"/>
        <v>5645.320000000001</v>
      </c>
      <c r="F26" s="28">
        <f t="shared" si="1"/>
        <v>1016.1576000000001</v>
      </c>
      <c r="G26" s="28">
        <f t="shared" si="2"/>
        <v>6661.477600000001</v>
      </c>
    </row>
    <row r="27" spans="1:7" ht="12.75">
      <c r="A27" s="10">
        <v>11</v>
      </c>
      <c r="B27" s="11" t="s">
        <v>25</v>
      </c>
      <c r="C27" s="12">
        <v>2500</v>
      </c>
      <c r="D27" s="25">
        <v>3339</v>
      </c>
      <c r="E27" s="70">
        <f t="shared" si="0"/>
        <v>3572.73</v>
      </c>
      <c r="F27" s="28">
        <f t="shared" si="1"/>
        <v>643.0914</v>
      </c>
      <c r="G27" s="28">
        <f t="shared" si="2"/>
        <v>4215.8214</v>
      </c>
    </row>
    <row r="28" spans="1:7" ht="12.75">
      <c r="A28" s="10">
        <v>12</v>
      </c>
      <c r="B28" s="11" t="s">
        <v>26</v>
      </c>
      <c r="C28" s="12">
        <v>1100</v>
      </c>
      <c r="D28" s="25">
        <v>1469</v>
      </c>
      <c r="E28" s="70">
        <f t="shared" si="0"/>
        <v>1571.8300000000002</v>
      </c>
      <c r="F28" s="28">
        <f t="shared" si="1"/>
        <v>282.92940000000004</v>
      </c>
      <c r="G28" s="28">
        <f t="shared" si="2"/>
        <v>1854.7594000000001</v>
      </c>
    </row>
    <row r="29" spans="1:7" ht="12.75">
      <c r="A29" s="10">
        <v>13</v>
      </c>
      <c r="B29" s="11" t="s">
        <v>27</v>
      </c>
      <c r="C29" s="12">
        <v>800</v>
      </c>
      <c r="D29" s="25">
        <v>1069</v>
      </c>
      <c r="E29" s="70">
        <f t="shared" si="0"/>
        <v>1143.8300000000002</v>
      </c>
      <c r="F29" s="28">
        <f t="shared" si="1"/>
        <v>205.88940000000002</v>
      </c>
      <c r="G29" s="28">
        <f t="shared" si="2"/>
        <v>1349.7194000000002</v>
      </c>
    </row>
    <row r="30" spans="1:7" ht="12.75">
      <c r="A30" s="10">
        <v>14</v>
      </c>
      <c r="B30" s="11" t="s">
        <v>28</v>
      </c>
      <c r="C30" s="12">
        <v>950</v>
      </c>
      <c r="D30" s="25">
        <v>1269</v>
      </c>
      <c r="E30" s="70">
        <f t="shared" si="0"/>
        <v>1357.8300000000002</v>
      </c>
      <c r="F30" s="28">
        <f t="shared" si="1"/>
        <v>244.4094</v>
      </c>
      <c r="G30" s="28">
        <f t="shared" si="2"/>
        <v>1602.2394000000002</v>
      </c>
    </row>
    <row r="31" spans="1:7" ht="12.75">
      <c r="A31" s="10">
        <v>15</v>
      </c>
      <c r="B31" s="11" t="s">
        <v>29</v>
      </c>
      <c r="C31" s="12">
        <v>4050</v>
      </c>
      <c r="D31" s="25">
        <v>5410</v>
      </c>
      <c r="E31" s="70">
        <f t="shared" si="0"/>
        <v>5788.700000000001</v>
      </c>
      <c r="F31" s="28">
        <f t="shared" si="1"/>
        <v>1041.9660000000001</v>
      </c>
      <c r="G31" s="28">
        <f t="shared" si="2"/>
        <v>6830.666000000001</v>
      </c>
    </row>
    <row r="32" spans="1:7" ht="25.5">
      <c r="A32" s="10">
        <v>16</v>
      </c>
      <c r="B32" s="11" t="s">
        <v>30</v>
      </c>
      <c r="C32" s="12">
        <v>4750</v>
      </c>
      <c r="D32" s="25">
        <v>6345</v>
      </c>
      <c r="E32" s="70">
        <f t="shared" si="0"/>
        <v>6789.150000000001</v>
      </c>
      <c r="F32" s="28">
        <f t="shared" si="1"/>
        <v>1222.047</v>
      </c>
      <c r="G32" s="28">
        <f t="shared" si="2"/>
        <v>8011.197</v>
      </c>
    </row>
    <row r="33" spans="1:7" ht="13.5" customHeight="1">
      <c r="A33" s="10">
        <v>17</v>
      </c>
      <c r="B33" s="11" t="s">
        <v>31</v>
      </c>
      <c r="C33" s="12">
        <v>6050</v>
      </c>
      <c r="D33" s="25">
        <v>8082</v>
      </c>
      <c r="E33" s="70">
        <f t="shared" si="0"/>
        <v>8647.74</v>
      </c>
      <c r="F33" s="28">
        <f t="shared" si="1"/>
        <v>1556.5931999999998</v>
      </c>
      <c r="G33" s="28">
        <f t="shared" si="2"/>
        <v>10204.3332</v>
      </c>
    </row>
    <row r="34" spans="1:7" ht="15.75" customHeight="1">
      <c r="A34" s="108">
        <v>18</v>
      </c>
      <c r="B34" s="106" t="s">
        <v>32</v>
      </c>
      <c r="C34" s="12">
        <v>2800</v>
      </c>
      <c r="D34" s="25">
        <v>3741</v>
      </c>
      <c r="E34" s="70">
        <f t="shared" si="0"/>
        <v>4002.8700000000003</v>
      </c>
      <c r="F34" s="28">
        <f t="shared" si="1"/>
        <v>720.5166</v>
      </c>
      <c r="G34" s="28">
        <f t="shared" si="2"/>
        <v>4723.386600000001</v>
      </c>
    </row>
    <row r="35" spans="1:7" ht="15.75" customHeight="1">
      <c r="A35" s="109"/>
      <c r="B35" s="107"/>
      <c r="C35" s="18">
        <v>3440</v>
      </c>
      <c r="D35" s="25">
        <v>4595</v>
      </c>
      <c r="E35" s="70">
        <f t="shared" si="0"/>
        <v>4916.650000000001</v>
      </c>
      <c r="F35" s="28">
        <f t="shared" si="1"/>
        <v>884.9970000000001</v>
      </c>
      <c r="G35" s="28">
        <f t="shared" si="2"/>
        <v>5801.647000000001</v>
      </c>
    </row>
    <row r="36" spans="1:7" ht="12.75">
      <c r="A36" s="10">
        <v>19</v>
      </c>
      <c r="B36" s="11" t="s">
        <v>33</v>
      </c>
      <c r="C36" s="12">
        <v>1250</v>
      </c>
      <c r="D36" s="25">
        <v>1670</v>
      </c>
      <c r="E36" s="70">
        <f t="shared" si="0"/>
        <v>1786.9</v>
      </c>
      <c r="F36" s="28">
        <f t="shared" si="1"/>
        <v>321.642</v>
      </c>
      <c r="G36" s="28">
        <f t="shared" si="2"/>
        <v>2108.542</v>
      </c>
    </row>
    <row r="37" spans="1:7" ht="12.75" customHeight="1">
      <c r="A37" s="10">
        <v>20</v>
      </c>
      <c r="B37" s="11" t="s">
        <v>34</v>
      </c>
      <c r="C37" s="12">
        <v>650</v>
      </c>
      <c r="D37" s="25">
        <v>868</v>
      </c>
      <c r="E37" s="70">
        <f t="shared" si="0"/>
        <v>928.7600000000001</v>
      </c>
      <c r="F37" s="28">
        <f t="shared" si="1"/>
        <v>167.17680000000001</v>
      </c>
      <c r="G37" s="28">
        <f t="shared" si="2"/>
        <v>1095.9368000000002</v>
      </c>
    </row>
    <row r="38" spans="1:7" ht="25.5">
      <c r="A38" s="10">
        <v>21</v>
      </c>
      <c r="B38" s="11" t="s">
        <v>35</v>
      </c>
      <c r="C38" s="12">
        <v>2650</v>
      </c>
      <c r="D38" s="25">
        <v>3540</v>
      </c>
      <c r="E38" s="70">
        <f t="shared" si="0"/>
        <v>3787.8</v>
      </c>
      <c r="F38" s="28">
        <f t="shared" si="1"/>
        <v>681.804</v>
      </c>
      <c r="G38" s="28">
        <f t="shared" si="2"/>
        <v>4469.604</v>
      </c>
    </row>
    <row r="39" spans="1:7" ht="12.75">
      <c r="A39" s="10">
        <v>22</v>
      </c>
      <c r="B39" s="11" t="s">
        <v>36</v>
      </c>
      <c r="C39" s="12">
        <v>1350</v>
      </c>
      <c r="D39" s="25">
        <v>1803</v>
      </c>
      <c r="E39" s="70">
        <f t="shared" si="0"/>
        <v>1929.21</v>
      </c>
      <c r="F39" s="28">
        <f t="shared" si="1"/>
        <v>347.2578</v>
      </c>
      <c r="G39" s="28">
        <f t="shared" si="2"/>
        <v>2276.4678</v>
      </c>
    </row>
    <row r="40" spans="1:7" ht="16.5" customHeight="1">
      <c r="A40" s="10">
        <v>23</v>
      </c>
      <c r="B40" s="11" t="s">
        <v>37</v>
      </c>
      <c r="C40" s="12">
        <v>1650</v>
      </c>
      <c r="D40" s="25">
        <v>2204</v>
      </c>
      <c r="E40" s="70">
        <f t="shared" si="0"/>
        <v>2358.28</v>
      </c>
      <c r="F40" s="28">
        <f t="shared" si="1"/>
        <v>424.4904</v>
      </c>
      <c r="G40" s="28">
        <f t="shared" si="2"/>
        <v>2782.7704000000003</v>
      </c>
    </row>
    <row r="41" spans="1:7" ht="12.75">
      <c r="A41" s="10">
        <v>24</v>
      </c>
      <c r="B41" s="11" t="s">
        <v>38</v>
      </c>
      <c r="C41" s="12">
        <v>4650</v>
      </c>
      <c r="D41" s="25">
        <v>6211</v>
      </c>
      <c r="E41" s="70">
        <f t="shared" si="0"/>
        <v>6645.77</v>
      </c>
      <c r="F41" s="28">
        <f t="shared" si="1"/>
        <v>1196.2386000000001</v>
      </c>
      <c r="G41" s="28">
        <f t="shared" si="2"/>
        <v>7842.008600000001</v>
      </c>
    </row>
    <row r="42" spans="1:7" ht="25.5">
      <c r="A42" s="10">
        <v>25</v>
      </c>
      <c r="B42" s="11" t="s">
        <v>39</v>
      </c>
      <c r="C42" s="12">
        <v>3300</v>
      </c>
      <c r="D42" s="25">
        <v>4408</v>
      </c>
      <c r="E42" s="70">
        <f t="shared" si="0"/>
        <v>4716.56</v>
      </c>
      <c r="F42" s="28">
        <f t="shared" si="1"/>
        <v>848.9808</v>
      </c>
      <c r="G42" s="28">
        <f t="shared" si="2"/>
        <v>5565.540800000001</v>
      </c>
    </row>
    <row r="43" spans="1:7" ht="15" customHeight="1">
      <c r="A43" s="10">
        <v>26</v>
      </c>
      <c r="B43" s="11" t="s">
        <v>40</v>
      </c>
      <c r="C43" s="12">
        <v>4500</v>
      </c>
      <c r="D43" s="25">
        <v>6011</v>
      </c>
      <c r="E43" s="70">
        <f t="shared" si="0"/>
        <v>6431.77</v>
      </c>
      <c r="F43" s="28">
        <f t="shared" si="1"/>
        <v>1157.7186</v>
      </c>
      <c r="G43" s="28">
        <f t="shared" si="2"/>
        <v>7589.488600000001</v>
      </c>
    </row>
    <row r="44" spans="1:7" ht="12.75">
      <c r="A44" s="10">
        <v>27</v>
      </c>
      <c r="B44" s="11" t="s">
        <v>41</v>
      </c>
      <c r="C44" s="12">
        <v>1200</v>
      </c>
      <c r="D44" s="25">
        <v>1603</v>
      </c>
      <c r="E44" s="70">
        <f t="shared" si="0"/>
        <v>1715.21</v>
      </c>
      <c r="F44" s="28">
        <f t="shared" si="1"/>
        <v>308.7378</v>
      </c>
      <c r="G44" s="28">
        <f t="shared" si="2"/>
        <v>2023.9478</v>
      </c>
    </row>
    <row r="45" spans="1:7" ht="12.75">
      <c r="A45" s="10">
        <v>28</v>
      </c>
      <c r="B45" s="11" t="s">
        <v>42</v>
      </c>
      <c r="C45" s="12">
        <v>2500</v>
      </c>
      <c r="D45" s="25">
        <v>3339</v>
      </c>
      <c r="E45" s="70">
        <f t="shared" si="0"/>
        <v>3572.73</v>
      </c>
      <c r="F45" s="28">
        <f t="shared" si="1"/>
        <v>643.0914</v>
      </c>
      <c r="G45" s="28">
        <f t="shared" si="2"/>
        <v>4215.8214</v>
      </c>
    </row>
    <row r="46" spans="1:7" ht="12.75">
      <c r="A46" s="10">
        <v>29</v>
      </c>
      <c r="B46" s="11" t="s">
        <v>43</v>
      </c>
      <c r="C46" s="12"/>
      <c r="D46" s="25"/>
      <c r="E46" s="70"/>
      <c r="F46" s="28"/>
      <c r="G46" s="28"/>
    </row>
    <row r="47" spans="1:7" ht="12.75">
      <c r="A47" s="10"/>
      <c r="B47" s="11" t="s">
        <v>44</v>
      </c>
      <c r="C47" s="12">
        <v>4550</v>
      </c>
      <c r="D47" s="25">
        <v>6078</v>
      </c>
      <c r="E47" s="70">
        <f t="shared" si="0"/>
        <v>6503.46</v>
      </c>
      <c r="F47" s="28">
        <f t="shared" si="1"/>
        <v>1170.6227999999999</v>
      </c>
      <c r="G47" s="28">
        <f t="shared" si="2"/>
        <v>7674.0828</v>
      </c>
    </row>
    <row r="48" spans="1:7" ht="12.75">
      <c r="A48" s="10"/>
      <c r="B48" s="11" t="s">
        <v>45</v>
      </c>
      <c r="C48" s="12">
        <v>5000</v>
      </c>
      <c r="D48" s="25">
        <v>6679</v>
      </c>
      <c r="E48" s="70">
        <f t="shared" si="0"/>
        <v>7146.530000000001</v>
      </c>
      <c r="F48" s="28">
        <f t="shared" si="1"/>
        <v>1286.3754000000001</v>
      </c>
      <c r="G48" s="28">
        <f t="shared" si="2"/>
        <v>8432.905400000001</v>
      </c>
    </row>
    <row r="49" spans="1:7" ht="12.75">
      <c r="A49" s="10"/>
      <c r="B49" s="11" t="s">
        <v>46</v>
      </c>
      <c r="C49" s="12">
        <v>7700</v>
      </c>
      <c r="D49" s="25">
        <v>10286</v>
      </c>
      <c r="E49" s="70">
        <f t="shared" si="0"/>
        <v>11006.02</v>
      </c>
      <c r="F49" s="28">
        <f t="shared" si="1"/>
        <v>1981.0836</v>
      </c>
      <c r="G49" s="28">
        <f t="shared" si="2"/>
        <v>12987.1036</v>
      </c>
    </row>
    <row r="50" spans="1:7" ht="12.75">
      <c r="A50" s="10"/>
      <c r="B50" s="11" t="s">
        <v>47</v>
      </c>
      <c r="C50" s="12">
        <v>5500</v>
      </c>
      <c r="D50" s="25">
        <v>7347</v>
      </c>
      <c r="E50" s="70">
        <f t="shared" si="0"/>
        <v>7861.290000000001</v>
      </c>
      <c r="F50" s="28">
        <f t="shared" si="1"/>
        <v>1415.0322</v>
      </c>
      <c r="G50" s="28">
        <f t="shared" si="2"/>
        <v>9276.3222</v>
      </c>
    </row>
    <row r="51" spans="1:7" ht="25.5">
      <c r="A51" s="10"/>
      <c r="B51" s="11" t="s">
        <v>48</v>
      </c>
      <c r="C51" s="12">
        <v>3900</v>
      </c>
      <c r="D51" s="25">
        <v>5210</v>
      </c>
      <c r="E51" s="70">
        <f t="shared" si="0"/>
        <v>5574.700000000001</v>
      </c>
      <c r="F51" s="28">
        <f t="shared" si="1"/>
        <v>1003.4460000000001</v>
      </c>
      <c r="G51" s="28">
        <f t="shared" si="2"/>
        <v>6578.146000000001</v>
      </c>
    </row>
    <row r="52" spans="1:7" ht="12.75">
      <c r="A52" s="10"/>
      <c r="B52" s="11" t="s">
        <v>49</v>
      </c>
      <c r="C52" s="12">
        <v>5200</v>
      </c>
      <c r="D52" s="25">
        <v>6946</v>
      </c>
      <c r="E52" s="70">
        <f t="shared" si="0"/>
        <v>7432.22</v>
      </c>
      <c r="F52" s="28">
        <f t="shared" si="1"/>
        <v>1337.7996</v>
      </c>
      <c r="G52" s="28">
        <f t="shared" si="2"/>
        <v>8770.0196</v>
      </c>
    </row>
    <row r="53" spans="1:7" ht="12.75">
      <c r="A53" s="10"/>
      <c r="B53" s="11" t="s">
        <v>50</v>
      </c>
      <c r="C53" s="12">
        <v>5900</v>
      </c>
      <c r="D53" s="25">
        <v>7882</v>
      </c>
      <c r="E53" s="70">
        <f t="shared" si="0"/>
        <v>8433.74</v>
      </c>
      <c r="F53" s="28">
        <f t="shared" si="1"/>
        <v>1518.0731999999998</v>
      </c>
      <c r="G53" s="28">
        <f t="shared" si="2"/>
        <v>9951.8132</v>
      </c>
    </row>
    <row r="54" spans="1:7" ht="12.75">
      <c r="A54" s="10"/>
      <c r="B54" s="11" t="s">
        <v>51</v>
      </c>
      <c r="C54" s="12">
        <v>7200</v>
      </c>
      <c r="D54" s="25">
        <v>9618</v>
      </c>
      <c r="E54" s="70">
        <f t="shared" si="0"/>
        <v>10291.26</v>
      </c>
      <c r="F54" s="28">
        <f t="shared" si="1"/>
        <v>1852.4268</v>
      </c>
      <c r="G54" s="28">
        <f t="shared" si="2"/>
        <v>12143.6868</v>
      </c>
    </row>
    <row r="55" spans="1:7" ht="12.75">
      <c r="A55" s="10"/>
      <c r="B55" s="11" t="s">
        <v>52</v>
      </c>
      <c r="C55" s="12">
        <v>7700</v>
      </c>
      <c r="D55" s="25">
        <v>10286</v>
      </c>
      <c r="E55" s="70">
        <f t="shared" si="0"/>
        <v>11006.02</v>
      </c>
      <c r="F55" s="28">
        <f t="shared" si="1"/>
        <v>1981.0836</v>
      </c>
      <c r="G55" s="28">
        <f t="shared" si="2"/>
        <v>12987.1036</v>
      </c>
    </row>
    <row r="56" spans="1:7" ht="12.75">
      <c r="A56" s="10"/>
      <c r="B56" s="11" t="s">
        <v>53</v>
      </c>
      <c r="C56" s="12">
        <v>4550</v>
      </c>
      <c r="D56" s="25">
        <v>6078</v>
      </c>
      <c r="E56" s="70">
        <f t="shared" si="0"/>
        <v>6503.46</v>
      </c>
      <c r="F56" s="28">
        <f t="shared" si="1"/>
        <v>1170.6227999999999</v>
      </c>
      <c r="G56" s="28">
        <f t="shared" si="2"/>
        <v>7674.0828</v>
      </c>
    </row>
    <row r="57" spans="1:7" ht="14.25" customHeight="1">
      <c r="A57" s="10">
        <v>30</v>
      </c>
      <c r="B57" s="11" t="s">
        <v>54</v>
      </c>
      <c r="C57" s="12"/>
      <c r="D57" s="25"/>
      <c r="E57" s="70"/>
      <c r="F57" s="28"/>
      <c r="G57" s="28"/>
    </row>
    <row r="58" spans="1:7" ht="12.75">
      <c r="A58" s="10"/>
      <c r="B58" s="11" t="s">
        <v>55</v>
      </c>
      <c r="C58" s="12">
        <v>34650</v>
      </c>
      <c r="D58" s="25">
        <v>46286</v>
      </c>
      <c r="E58" s="70">
        <f t="shared" si="0"/>
        <v>49526.020000000004</v>
      </c>
      <c r="F58" s="28">
        <f t="shared" si="1"/>
        <v>8914.6836</v>
      </c>
      <c r="G58" s="28">
        <f t="shared" si="2"/>
        <v>58440.70360000001</v>
      </c>
    </row>
    <row r="59" spans="1:7" ht="12.75">
      <c r="A59" s="10"/>
      <c r="B59" s="11" t="s">
        <v>56</v>
      </c>
      <c r="C59" s="12">
        <v>91500</v>
      </c>
      <c r="D59" s="25">
        <v>122228</v>
      </c>
      <c r="E59" s="70">
        <f t="shared" si="0"/>
        <v>130783.96</v>
      </c>
      <c r="F59" s="28">
        <f t="shared" si="1"/>
        <v>23541.1128</v>
      </c>
      <c r="G59" s="28">
        <f t="shared" si="2"/>
        <v>154325.0728</v>
      </c>
    </row>
    <row r="60" spans="1:7" ht="12.75">
      <c r="A60" s="10"/>
      <c r="B60" s="11" t="s">
        <v>57</v>
      </c>
      <c r="C60" s="12">
        <v>55000</v>
      </c>
      <c r="D60" s="25">
        <v>73470</v>
      </c>
      <c r="E60" s="70">
        <f t="shared" si="0"/>
        <v>78612.90000000001</v>
      </c>
      <c r="F60" s="28">
        <f t="shared" si="1"/>
        <v>14150.322000000002</v>
      </c>
      <c r="G60" s="28">
        <f t="shared" si="2"/>
        <v>92763.22200000001</v>
      </c>
    </row>
    <row r="61" spans="1:7" ht="12.75">
      <c r="A61" s="10"/>
      <c r="B61" s="11" t="s">
        <v>58</v>
      </c>
      <c r="C61" s="12">
        <v>18000</v>
      </c>
      <c r="D61" s="25">
        <v>24045</v>
      </c>
      <c r="E61" s="70">
        <f t="shared" si="0"/>
        <v>25728.15</v>
      </c>
      <c r="F61" s="28">
        <f t="shared" si="1"/>
        <v>4631.067</v>
      </c>
      <c r="G61" s="28">
        <f t="shared" si="2"/>
        <v>30359.217</v>
      </c>
    </row>
    <row r="62" spans="1:7" ht="25.5">
      <c r="A62" s="10"/>
      <c r="B62" s="11" t="s">
        <v>59</v>
      </c>
      <c r="C62" s="12">
        <v>18000</v>
      </c>
      <c r="D62" s="25">
        <v>24045</v>
      </c>
      <c r="E62" s="70">
        <f t="shared" si="0"/>
        <v>25728.15</v>
      </c>
      <c r="F62" s="28">
        <f t="shared" si="1"/>
        <v>4631.067</v>
      </c>
      <c r="G62" s="28">
        <f t="shared" si="2"/>
        <v>30359.217</v>
      </c>
    </row>
    <row r="63" spans="1:7" ht="25.5">
      <c r="A63" s="10"/>
      <c r="B63" s="11" t="s">
        <v>60</v>
      </c>
      <c r="C63" s="12">
        <v>33000</v>
      </c>
      <c r="D63" s="25">
        <v>44083</v>
      </c>
      <c r="E63" s="70">
        <f t="shared" si="0"/>
        <v>47168.810000000005</v>
      </c>
      <c r="F63" s="28">
        <f t="shared" si="1"/>
        <v>8490.3858</v>
      </c>
      <c r="G63" s="28">
        <f t="shared" si="2"/>
        <v>55659.1958</v>
      </c>
    </row>
    <row r="64" spans="1:7" ht="12.75">
      <c r="A64" s="10"/>
      <c r="B64" s="11" t="s">
        <v>61</v>
      </c>
      <c r="C64" s="12">
        <v>37450</v>
      </c>
      <c r="D64" s="25">
        <v>50027</v>
      </c>
      <c r="E64" s="70">
        <f t="shared" si="0"/>
        <v>53528.89000000001</v>
      </c>
      <c r="F64" s="28">
        <f t="shared" si="1"/>
        <v>9635.200200000001</v>
      </c>
      <c r="G64" s="28">
        <f t="shared" si="2"/>
        <v>63164.090200000006</v>
      </c>
    </row>
    <row r="65" spans="1:7" ht="12.75">
      <c r="A65" s="10"/>
      <c r="B65" s="11" t="s">
        <v>62</v>
      </c>
      <c r="C65" s="12">
        <v>45700</v>
      </c>
      <c r="D65" s="25">
        <v>61048</v>
      </c>
      <c r="E65" s="70">
        <f t="shared" si="0"/>
        <v>65321.36</v>
      </c>
      <c r="F65" s="28">
        <f t="shared" si="1"/>
        <v>11757.844799999999</v>
      </c>
      <c r="G65" s="28">
        <f t="shared" si="2"/>
        <v>77079.2048</v>
      </c>
    </row>
    <row r="66" spans="1:7" ht="12.75">
      <c r="A66" s="10"/>
      <c r="B66" s="11" t="s">
        <v>63</v>
      </c>
      <c r="C66" s="12">
        <v>48900</v>
      </c>
      <c r="D66" s="25">
        <v>65322</v>
      </c>
      <c r="E66" s="70">
        <f t="shared" si="0"/>
        <v>69894.54000000001</v>
      </c>
      <c r="F66" s="28">
        <f t="shared" si="1"/>
        <v>12581.0172</v>
      </c>
      <c r="G66" s="28">
        <f t="shared" si="2"/>
        <v>82475.55720000001</v>
      </c>
    </row>
    <row r="67" spans="1:7" ht="12.75">
      <c r="A67" s="10"/>
      <c r="B67" s="11" t="s">
        <v>64</v>
      </c>
      <c r="C67" s="12">
        <v>4050</v>
      </c>
      <c r="D67" s="25">
        <v>5410</v>
      </c>
      <c r="E67" s="70">
        <f t="shared" si="0"/>
        <v>5788.700000000001</v>
      </c>
      <c r="F67" s="28">
        <f t="shared" si="1"/>
        <v>1041.9660000000001</v>
      </c>
      <c r="G67" s="28">
        <f t="shared" si="2"/>
        <v>6830.666000000001</v>
      </c>
    </row>
    <row r="68" spans="1:7" ht="12.75">
      <c r="A68" s="10">
        <v>31</v>
      </c>
      <c r="B68" s="11" t="s">
        <v>65</v>
      </c>
      <c r="C68" s="12">
        <v>3400</v>
      </c>
      <c r="D68" s="25">
        <v>4542</v>
      </c>
      <c r="E68" s="70">
        <f t="shared" si="0"/>
        <v>4859.9400000000005</v>
      </c>
      <c r="F68" s="28">
        <f t="shared" si="1"/>
        <v>874.7892</v>
      </c>
      <c r="G68" s="28">
        <f t="shared" si="2"/>
        <v>5734.729200000001</v>
      </c>
    </row>
    <row r="69" spans="1:7" ht="12.75">
      <c r="A69" s="10">
        <v>32</v>
      </c>
      <c r="B69" s="11" t="s">
        <v>66</v>
      </c>
      <c r="C69" s="12">
        <v>2150</v>
      </c>
      <c r="D69" s="25">
        <v>2872</v>
      </c>
      <c r="E69" s="70">
        <f t="shared" si="0"/>
        <v>3073.04</v>
      </c>
      <c r="F69" s="28">
        <f t="shared" si="1"/>
        <v>553.1472</v>
      </c>
      <c r="G69" s="28">
        <f t="shared" si="2"/>
        <v>3626.1872</v>
      </c>
    </row>
    <row r="70" spans="1:7" ht="12.75" customHeight="1">
      <c r="A70" s="10">
        <v>33</v>
      </c>
      <c r="B70" s="11" t="s">
        <v>67</v>
      </c>
      <c r="C70" s="12">
        <v>1850</v>
      </c>
      <c r="D70" s="25">
        <v>2472</v>
      </c>
      <c r="E70" s="70">
        <f t="shared" si="0"/>
        <v>2645.04</v>
      </c>
      <c r="F70" s="28">
        <f t="shared" si="1"/>
        <v>476.1072</v>
      </c>
      <c r="G70" s="28">
        <f t="shared" si="2"/>
        <v>3121.1472</v>
      </c>
    </row>
    <row r="71" spans="1:7" ht="12.75">
      <c r="A71" s="10">
        <v>34</v>
      </c>
      <c r="B71" s="11" t="s">
        <v>68</v>
      </c>
      <c r="C71" s="10">
        <v>3300</v>
      </c>
      <c r="D71" s="25">
        <v>4408</v>
      </c>
      <c r="E71" s="70">
        <f t="shared" si="0"/>
        <v>4716.56</v>
      </c>
      <c r="F71" s="28">
        <f t="shared" si="1"/>
        <v>848.9808</v>
      </c>
      <c r="G71" s="28">
        <f t="shared" si="2"/>
        <v>5565.540800000001</v>
      </c>
    </row>
    <row r="72" spans="1:7" ht="12.75">
      <c r="A72" s="10">
        <v>35</v>
      </c>
      <c r="B72" s="11" t="s">
        <v>69</v>
      </c>
      <c r="C72" s="10">
        <v>4500</v>
      </c>
      <c r="D72" s="25">
        <v>6011</v>
      </c>
      <c r="E72" s="70">
        <f t="shared" si="0"/>
        <v>6431.77</v>
      </c>
      <c r="F72" s="28">
        <f t="shared" si="1"/>
        <v>1157.7186</v>
      </c>
      <c r="G72" s="28">
        <f t="shared" si="2"/>
        <v>7589.488600000001</v>
      </c>
    </row>
    <row r="73" spans="1:7" ht="15" customHeight="1">
      <c r="A73" s="10">
        <v>36</v>
      </c>
      <c r="B73" s="11" t="s">
        <v>70</v>
      </c>
      <c r="C73" s="10">
        <v>4100</v>
      </c>
      <c r="D73" s="25">
        <v>5477</v>
      </c>
      <c r="E73" s="70">
        <f t="shared" si="0"/>
        <v>5860.39</v>
      </c>
      <c r="F73" s="28">
        <f t="shared" si="1"/>
        <v>1054.8702</v>
      </c>
      <c r="G73" s="28">
        <f t="shared" si="2"/>
        <v>6915.260200000001</v>
      </c>
    </row>
    <row r="74" spans="1:7" ht="12.75">
      <c r="A74" s="10">
        <v>37</v>
      </c>
      <c r="B74" s="11" t="s">
        <v>71</v>
      </c>
      <c r="C74" s="10">
        <v>5500</v>
      </c>
      <c r="D74" s="25">
        <v>7347</v>
      </c>
      <c r="E74" s="70">
        <f t="shared" si="0"/>
        <v>7861.290000000001</v>
      </c>
      <c r="F74" s="28">
        <f t="shared" si="1"/>
        <v>1415.0322</v>
      </c>
      <c r="G74" s="28">
        <f t="shared" si="2"/>
        <v>9276.3222</v>
      </c>
    </row>
    <row r="75" spans="1:7" ht="12.75">
      <c r="A75" s="10">
        <v>38</v>
      </c>
      <c r="B75" s="11" t="s">
        <v>72</v>
      </c>
      <c r="C75" s="10">
        <v>6050</v>
      </c>
      <c r="D75" s="25">
        <v>8082</v>
      </c>
      <c r="E75" s="70">
        <f t="shared" si="0"/>
        <v>8647.74</v>
      </c>
      <c r="F75" s="28">
        <f t="shared" si="1"/>
        <v>1556.5931999999998</v>
      </c>
      <c r="G75" s="28">
        <f t="shared" si="2"/>
        <v>10204.3332</v>
      </c>
    </row>
    <row r="76" spans="1:7" ht="12.75">
      <c r="A76" s="10">
        <v>39</v>
      </c>
      <c r="B76" s="11" t="s">
        <v>73</v>
      </c>
      <c r="C76" s="10">
        <v>2350</v>
      </c>
      <c r="D76" s="25">
        <v>3139</v>
      </c>
      <c r="E76" s="70">
        <f t="shared" si="0"/>
        <v>3358.73</v>
      </c>
      <c r="F76" s="28">
        <f t="shared" si="1"/>
        <v>604.5713999999999</v>
      </c>
      <c r="G76" s="28">
        <f t="shared" si="2"/>
        <v>3963.3014</v>
      </c>
    </row>
    <row r="77" spans="1:7" ht="25.5">
      <c r="A77" s="10">
        <v>40</v>
      </c>
      <c r="B77" s="11" t="s">
        <v>74</v>
      </c>
      <c r="C77" s="10">
        <v>3350</v>
      </c>
      <c r="D77" s="25">
        <v>4475</v>
      </c>
      <c r="E77" s="70">
        <f t="shared" si="0"/>
        <v>4788.25</v>
      </c>
      <c r="F77" s="28">
        <f t="shared" si="1"/>
        <v>861.885</v>
      </c>
      <c r="G77" s="28">
        <f t="shared" si="2"/>
        <v>5650.135</v>
      </c>
    </row>
    <row r="78" spans="1:7" ht="12.75">
      <c r="A78" s="10">
        <v>41</v>
      </c>
      <c r="B78" s="11" t="s">
        <v>75</v>
      </c>
      <c r="C78" s="10">
        <v>4650</v>
      </c>
      <c r="D78" s="25">
        <v>6211</v>
      </c>
      <c r="E78" s="70">
        <f t="shared" si="0"/>
        <v>6645.77</v>
      </c>
      <c r="F78" s="28">
        <f t="shared" si="1"/>
        <v>1196.2386000000001</v>
      </c>
      <c r="G78" s="28">
        <f t="shared" si="2"/>
        <v>7842.008600000001</v>
      </c>
    </row>
    <row r="79" spans="1:7" ht="12.75">
      <c r="A79" s="10">
        <v>42</v>
      </c>
      <c r="B79" s="11" t="s">
        <v>76</v>
      </c>
      <c r="C79" s="10">
        <v>950</v>
      </c>
      <c r="D79" s="25">
        <v>1269</v>
      </c>
      <c r="E79" s="70">
        <f t="shared" si="0"/>
        <v>1357.8300000000002</v>
      </c>
      <c r="F79" s="28">
        <f t="shared" si="1"/>
        <v>244.4094</v>
      </c>
      <c r="G79" s="28">
        <f t="shared" si="2"/>
        <v>1602.2394000000002</v>
      </c>
    </row>
    <row r="80" spans="1:7" ht="12.75">
      <c r="A80" s="10">
        <v>43</v>
      </c>
      <c r="B80" s="11" t="s">
        <v>77</v>
      </c>
      <c r="C80" s="10">
        <v>2950</v>
      </c>
      <c r="D80" s="25">
        <v>3941</v>
      </c>
      <c r="E80" s="70">
        <f aca="true" t="shared" si="3" ref="E80:E95">D80*1.07</f>
        <v>4216.87</v>
      </c>
      <c r="F80" s="28">
        <f aca="true" t="shared" si="4" ref="F80:F95">E80*0.18</f>
        <v>759.0365999999999</v>
      </c>
      <c r="G80" s="28">
        <f aca="true" t="shared" si="5" ref="G80:G95">E80+F80</f>
        <v>4975.9066</v>
      </c>
    </row>
    <row r="81" spans="1:7" ht="12.75">
      <c r="A81" s="10">
        <v>44</v>
      </c>
      <c r="B81" s="11" t="s">
        <v>78</v>
      </c>
      <c r="C81" s="10">
        <v>7950</v>
      </c>
      <c r="D81" s="25">
        <v>10620</v>
      </c>
      <c r="E81" s="70">
        <f t="shared" si="3"/>
        <v>11363.400000000001</v>
      </c>
      <c r="F81" s="28">
        <f t="shared" si="4"/>
        <v>2045.4120000000003</v>
      </c>
      <c r="G81" s="28">
        <f t="shared" si="5"/>
        <v>13408.812000000002</v>
      </c>
    </row>
    <row r="82" spans="1:7" ht="12.75">
      <c r="A82" s="10">
        <v>45</v>
      </c>
      <c r="B82" s="11" t="s">
        <v>79</v>
      </c>
      <c r="C82" s="10">
        <v>7550</v>
      </c>
      <c r="D82" s="25">
        <v>10086</v>
      </c>
      <c r="E82" s="70">
        <f t="shared" si="3"/>
        <v>10792.02</v>
      </c>
      <c r="F82" s="28">
        <f t="shared" si="4"/>
        <v>1942.5636</v>
      </c>
      <c r="G82" s="28">
        <f t="shared" si="5"/>
        <v>12734.5836</v>
      </c>
    </row>
    <row r="83" spans="1:7" ht="12.75">
      <c r="A83" s="10">
        <v>46</v>
      </c>
      <c r="B83" s="11" t="s">
        <v>80</v>
      </c>
      <c r="C83" s="10">
        <v>1900</v>
      </c>
      <c r="D83" s="25">
        <v>2538</v>
      </c>
      <c r="E83" s="70">
        <f t="shared" si="3"/>
        <v>2715.6600000000003</v>
      </c>
      <c r="F83" s="28">
        <f t="shared" si="4"/>
        <v>488.8188</v>
      </c>
      <c r="G83" s="28">
        <f t="shared" si="5"/>
        <v>3204.4788000000003</v>
      </c>
    </row>
    <row r="84" spans="1:7" ht="12.75">
      <c r="A84" s="10">
        <v>47</v>
      </c>
      <c r="B84" s="11" t="s">
        <v>81</v>
      </c>
      <c r="C84" s="10">
        <v>1100</v>
      </c>
      <c r="D84" s="25">
        <v>1469</v>
      </c>
      <c r="E84" s="70">
        <f t="shared" si="3"/>
        <v>1571.8300000000002</v>
      </c>
      <c r="F84" s="28">
        <f t="shared" si="4"/>
        <v>282.92940000000004</v>
      </c>
      <c r="G84" s="28">
        <f t="shared" si="5"/>
        <v>1854.7594000000001</v>
      </c>
    </row>
    <row r="85" spans="1:7" ht="12.75">
      <c r="A85" s="10">
        <v>48</v>
      </c>
      <c r="B85" s="11" t="s">
        <v>82</v>
      </c>
      <c r="C85" s="10">
        <v>7050</v>
      </c>
      <c r="D85" s="25">
        <v>9418</v>
      </c>
      <c r="E85" s="70">
        <f t="shared" si="3"/>
        <v>10077.26</v>
      </c>
      <c r="F85" s="28">
        <f t="shared" si="4"/>
        <v>1813.9068</v>
      </c>
      <c r="G85" s="28">
        <f t="shared" si="5"/>
        <v>11891.1668</v>
      </c>
    </row>
    <row r="86" spans="1:7" ht="25.5">
      <c r="A86" s="10">
        <v>49</v>
      </c>
      <c r="B86" s="11" t="s">
        <v>83</v>
      </c>
      <c r="C86" s="10">
        <v>1550</v>
      </c>
      <c r="D86" s="25">
        <v>2070</v>
      </c>
      <c r="E86" s="70">
        <f t="shared" si="3"/>
        <v>2214.9</v>
      </c>
      <c r="F86" s="28">
        <f t="shared" si="4"/>
        <v>398.682</v>
      </c>
      <c r="G86" s="28">
        <f t="shared" si="5"/>
        <v>2613.5820000000003</v>
      </c>
    </row>
    <row r="87" spans="1:7" ht="12.75">
      <c r="A87" s="10">
        <v>50</v>
      </c>
      <c r="B87" s="11" t="s">
        <v>43</v>
      </c>
      <c r="C87" s="10"/>
      <c r="D87" s="25"/>
      <c r="E87" s="70"/>
      <c r="F87" s="28"/>
      <c r="G87" s="28"/>
    </row>
    <row r="88" spans="1:7" ht="12.75">
      <c r="A88" s="10"/>
      <c r="B88" s="11" t="s">
        <v>84</v>
      </c>
      <c r="C88" s="10">
        <v>4550</v>
      </c>
      <c r="D88" s="25">
        <v>6078</v>
      </c>
      <c r="E88" s="70">
        <f t="shared" si="3"/>
        <v>6503.46</v>
      </c>
      <c r="F88" s="28">
        <f t="shared" si="4"/>
        <v>1170.6227999999999</v>
      </c>
      <c r="G88" s="28">
        <f t="shared" si="5"/>
        <v>7674.0828</v>
      </c>
    </row>
    <row r="89" spans="1:7" ht="12.75">
      <c r="A89" s="10"/>
      <c r="B89" s="11" t="s">
        <v>85</v>
      </c>
      <c r="C89" s="10">
        <v>5450</v>
      </c>
      <c r="D89" s="25">
        <v>7280</v>
      </c>
      <c r="E89" s="70">
        <f t="shared" si="3"/>
        <v>7789.6</v>
      </c>
      <c r="F89" s="28">
        <f t="shared" si="4"/>
        <v>1402.128</v>
      </c>
      <c r="G89" s="28">
        <f t="shared" si="5"/>
        <v>9191.728000000001</v>
      </c>
    </row>
    <row r="90" spans="1:7" ht="12.75">
      <c r="A90" s="10"/>
      <c r="B90" s="11" t="s">
        <v>86</v>
      </c>
      <c r="C90" s="10">
        <v>4300</v>
      </c>
      <c r="D90" s="25">
        <v>5744</v>
      </c>
      <c r="E90" s="70">
        <f t="shared" si="3"/>
        <v>6146.08</v>
      </c>
      <c r="F90" s="28">
        <f t="shared" si="4"/>
        <v>1106.2944</v>
      </c>
      <c r="G90" s="28">
        <f t="shared" si="5"/>
        <v>7252.3744</v>
      </c>
    </row>
    <row r="91" spans="1:7" ht="25.5">
      <c r="A91" s="10">
        <v>51</v>
      </c>
      <c r="B91" s="11" t="s">
        <v>87</v>
      </c>
      <c r="C91" s="10">
        <v>12000</v>
      </c>
      <c r="D91" s="25">
        <v>16030</v>
      </c>
      <c r="E91" s="70">
        <f t="shared" si="3"/>
        <v>17152.100000000002</v>
      </c>
      <c r="F91" s="28">
        <f t="shared" si="4"/>
        <v>3087.378</v>
      </c>
      <c r="G91" s="28">
        <f t="shared" si="5"/>
        <v>20239.478000000003</v>
      </c>
    </row>
    <row r="92" spans="1:7" ht="12.75">
      <c r="A92" s="10">
        <v>52</v>
      </c>
      <c r="B92" s="11" t="s">
        <v>88</v>
      </c>
      <c r="C92" s="10"/>
      <c r="D92" s="25"/>
      <c r="E92" s="70"/>
      <c r="F92" s="28"/>
      <c r="G92" s="28"/>
    </row>
    <row r="93" spans="1:7" ht="12.75">
      <c r="A93" s="11"/>
      <c r="B93" s="11" t="s">
        <v>89</v>
      </c>
      <c r="C93" s="10">
        <v>7200</v>
      </c>
      <c r="D93" s="25">
        <v>9618</v>
      </c>
      <c r="E93" s="70">
        <f t="shared" si="3"/>
        <v>10291.26</v>
      </c>
      <c r="F93" s="28">
        <f t="shared" si="4"/>
        <v>1852.4268</v>
      </c>
      <c r="G93" s="28">
        <f t="shared" si="5"/>
        <v>12143.6868</v>
      </c>
    </row>
    <row r="94" spans="1:7" ht="12.75">
      <c r="A94" s="11"/>
      <c r="B94" s="11" t="s">
        <v>90</v>
      </c>
      <c r="C94" s="10">
        <v>10000</v>
      </c>
      <c r="D94" s="25">
        <v>13358</v>
      </c>
      <c r="E94" s="70">
        <f t="shared" si="3"/>
        <v>14293.060000000001</v>
      </c>
      <c r="F94" s="28">
        <f t="shared" si="4"/>
        <v>2572.7508000000003</v>
      </c>
      <c r="G94" s="28">
        <f t="shared" si="5"/>
        <v>16865.810800000003</v>
      </c>
    </row>
    <row r="95" spans="1:7" ht="12.75">
      <c r="A95" s="11"/>
      <c r="B95" s="11" t="s">
        <v>91</v>
      </c>
      <c r="C95" s="10">
        <v>15500</v>
      </c>
      <c r="D95" s="25">
        <v>20706</v>
      </c>
      <c r="E95" s="70">
        <f t="shared" si="3"/>
        <v>22155.420000000002</v>
      </c>
      <c r="F95" s="28">
        <f t="shared" si="4"/>
        <v>3987.9756</v>
      </c>
      <c r="G95" s="28">
        <f t="shared" si="5"/>
        <v>26143.395600000003</v>
      </c>
    </row>
    <row r="96" spans="1:4" s="13" customFormat="1" ht="8.25" customHeight="1">
      <c r="A96" s="26"/>
      <c r="B96" s="26"/>
      <c r="C96" s="26"/>
      <c r="D96" s="26"/>
    </row>
    <row r="97" spans="1:4" ht="12.75">
      <c r="A97" s="110" t="s">
        <v>7</v>
      </c>
      <c r="B97" s="110"/>
      <c r="C97" s="110"/>
      <c r="D97" s="67"/>
    </row>
    <row r="98" spans="1:4" ht="6.75" customHeight="1">
      <c r="A98" s="19"/>
      <c r="C98" s="19"/>
      <c r="D98" s="19"/>
    </row>
    <row r="99" spans="1:7" ht="12.75" customHeight="1">
      <c r="A99" s="89" t="s">
        <v>253</v>
      </c>
      <c r="B99" s="105"/>
      <c r="C99" s="105"/>
      <c r="D99" s="105"/>
      <c r="E99" s="97"/>
      <c r="F99" s="97"/>
      <c r="G99" s="98"/>
    </row>
    <row r="100" spans="1:7" ht="12.75">
      <c r="A100" s="105"/>
      <c r="B100" s="105"/>
      <c r="C100" s="105"/>
      <c r="D100" s="105"/>
      <c r="E100" s="97"/>
      <c r="F100" s="97"/>
      <c r="G100" s="98"/>
    </row>
    <row r="101" spans="1:2" ht="15" customHeight="1">
      <c r="A101" s="105"/>
      <c r="B101" s="105"/>
    </row>
    <row r="102" spans="1:2" ht="12.75">
      <c r="A102" s="105"/>
      <c r="B102" s="105"/>
    </row>
    <row r="103" spans="2:6" ht="12.75">
      <c r="B103" s="2" t="s">
        <v>8</v>
      </c>
      <c r="C103" s="22" t="s">
        <v>10</v>
      </c>
      <c r="D103" s="22"/>
      <c r="E103" s="97"/>
      <c r="F103" s="97"/>
    </row>
    <row r="104" spans="2:7" ht="12.75">
      <c r="B104" s="19" t="s">
        <v>11</v>
      </c>
      <c r="E104" s="103" t="s">
        <v>12</v>
      </c>
      <c r="F104" s="103"/>
      <c r="G104" s="103"/>
    </row>
  </sheetData>
  <sheetProtection/>
  <mergeCells count="19">
    <mergeCell ref="E104:G104"/>
    <mergeCell ref="E1:H1"/>
    <mergeCell ref="E2:H2"/>
    <mergeCell ref="A99:G100"/>
    <mergeCell ref="E103:F103"/>
    <mergeCell ref="A102:B102"/>
    <mergeCell ref="A101:B101"/>
    <mergeCell ref="B34:B35"/>
    <mergeCell ref="A34:A35"/>
    <mergeCell ref="A97:C97"/>
    <mergeCell ref="E3:G4"/>
    <mergeCell ref="A9:G10"/>
    <mergeCell ref="A11:G11"/>
    <mergeCell ref="A8:G8"/>
    <mergeCell ref="A12:A13"/>
    <mergeCell ref="B12:B13"/>
    <mergeCell ref="E12:G12"/>
    <mergeCell ref="E5:H5"/>
    <mergeCell ref="E6:H6"/>
  </mergeCells>
  <printOptions horizontalCentered="1"/>
  <pageMargins left="0.7874015748031497" right="0.3937007874015748" top="0.5905511811023623" bottom="0.3937007874015748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46">
      <selection activeCell="A13" sqref="A13"/>
    </sheetView>
  </sheetViews>
  <sheetFormatPr defaultColWidth="9.140625" defaultRowHeight="12.75"/>
  <cols>
    <col min="1" max="1" width="5.421875" style="23" customWidth="1"/>
    <col min="2" max="2" width="70.00390625" style="19" customWidth="1"/>
    <col min="3" max="3" width="17.7109375" style="19" hidden="1" customWidth="1"/>
    <col min="4" max="4" width="15.28125" style="4" customWidth="1"/>
    <col min="5" max="5" width="12.28125" style="4" hidden="1" customWidth="1"/>
    <col min="6" max="6" width="11.8515625" style="4" customWidth="1"/>
    <col min="7" max="16384" width="9.140625" style="4" customWidth="1"/>
  </cols>
  <sheetData>
    <row r="1" spans="1:9" ht="12.75" customHeight="1">
      <c r="A1" s="1"/>
      <c r="B1" s="2"/>
      <c r="C1" s="2"/>
      <c r="D1" s="104" t="s">
        <v>0</v>
      </c>
      <c r="E1" s="104"/>
      <c r="G1" s="3"/>
      <c r="H1" s="3"/>
      <c r="I1" s="3"/>
    </row>
    <row r="2" spans="1:9" ht="12.75" customHeight="1">
      <c r="A2" s="1"/>
      <c r="B2" s="2"/>
      <c r="C2" s="2"/>
      <c r="D2" s="102" t="s">
        <v>1</v>
      </c>
      <c r="E2" s="102"/>
      <c r="G2" s="2"/>
      <c r="H2" s="2"/>
      <c r="I2" s="5"/>
    </row>
    <row r="3" spans="1:9" ht="12.75" customHeight="1">
      <c r="A3" s="1"/>
      <c r="B3" s="2"/>
      <c r="C3" s="2"/>
      <c r="D3" s="101" t="s">
        <v>250</v>
      </c>
      <c r="E3" s="101"/>
      <c r="F3" s="101"/>
      <c r="G3" s="2"/>
      <c r="H3" s="2"/>
      <c r="I3" s="2"/>
    </row>
    <row r="4" spans="1:9" ht="12.75" customHeight="1">
      <c r="A4" s="1"/>
      <c r="B4" s="2"/>
      <c r="C4" s="2"/>
      <c r="D4" s="102" t="s">
        <v>238</v>
      </c>
      <c r="E4" s="102"/>
      <c r="G4" s="2"/>
      <c r="H4" s="2"/>
      <c r="I4" s="5"/>
    </row>
    <row r="5" spans="1:9" ht="12.75" customHeight="1">
      <c r="A5" s="1"/>
      <c r="B5" s="2"/>
      <c r="C5" s="2"/>
      <c r="D5" s="101" t="s">
        <v>251</v>
      </c>
      <c r="E5" s="101"/>
      <c r="G5" s="2"/>
      <c r="H5" s="2"/>
      <c r="I5" s="5"/>
    </row>
    <row r="6" spans="1:9" ht="12.75" customHeight="1">
      <c r="A6" s="1"/>
      <c r="B6" s="2"/>
      <c r="C6" s="2"/>
      <c r="D6" s="101" t="s">
        <v>260</v>
      </c>
      <c r="E6" s="112"/>
      <c r="G6" s="2"/>
      <c r="H6" s="2"/>
      <c r="I6" s="5"/>
    </row>
    <row r="7" spans="1:9" ht="12.75" customHeight="1">
      <c r="A7" s="1"/>
      <c r="B7" s="2"/>
      <c r="C7" s="2"/>
      <c r="D7" s="2"/>
      <c r="F7" s="5"/>
      <c r="G7" s="2"/>
      <c r="H7" s="2"/>
      <c r="I7" s="5"/>
    </row>
    <row r="8" spans="1:9" ht="12.75" customHeight="1">
      <c r="A8" s="1"/>
      <c r="B8" s="2"/>
      <c r="C8" s="2"/>
      <c r="D8" s="2"/>
      <c r="F8" s="5"/>
      <c r="G8" s="2"/>
      <c r="H8" s="2"/>
      <c r="I8" s="5"/>
    </row>
    <row r="9" spans="1:6" ht="18" customHeight="1">
      <c r="A9" s="96" t="s">
        <v>2</v>
      </c>
      <c r="B9" s="96"/>
      <c r="C9" s="96"/>
      <c r="D9" s="96"/>
      <c r="E9" s="97"/>
      <c r="F9" s="98"/>
    </row>
    <row r="10" spans="1:6" ht="13.5" customHeight="1">
      <c r="A10" s="91" t="s">
        <v>92</v>
      </c>
      <c r="B10" s="91"/>
      <c r="C10" s="91"/>
      <c r="D10" s="91"/>
      <c r="E10" s="97"/>
      <c r="F10" s="98"/>
    </row>
    <row r="11" spans="1:6" ht="9.75" customHeight="1">
      <c r="A11" s="91"/>
      <c r="B11" s="91"/>
      <c r="C11" s="91"/>
      <c r="D11" s="91"/>
      <c r="E11" s="97"/>
      <c r="F11" s="98"/>
    </row>
    <row r="12" spans="1:6" ht="17.25" customHeight="1">
      <c r="A12" s="90" t="s">
        <v>275</v>
      </c>
      <c r="B12" s="97"/>
      <c r="C12" s="97"/>
      <c r="D12" s="97"/>
      <c r="E12" s="97"/>
      <c r="F12" s="98"/>
    </row>
    <row r="13" spans="1:5" ht="13.5" customHeight="1">
      <c r="A13" s="27"/>
      <c r="B13" s="27"/>
      <c r="C13" s="27"/>
      <c r="D13" s="7" t="s">
        <v>3</v>
      </c>
      <c r="E13" s="8"/>
    </row>
    <row r="14" spans="1:6" ht="14.25" customHeight="1">
      <c r="A14" s="99" t="s">
        <v>4</v>
      </c>
      <c r="B14" s="99" t="s">
        <v>5</v>
      </c>
      <c r="C14" s="9"/>
      <c r="D14" s="100" t="s">
        <v>218</v>
      </c>
      <c r="E14" s="100"/>
      <c r="F14" s="100"/>
    </row>
    <row r="15" spans="1:8" ht="36" customHeight="1">
      <c r="A15" s="99"/>
      <c r="B15" s="99"/>
      <c r="C15" s="9"/>
      <c r="D15" s="9" t="s">
        <v>220</v>
      </c>
      <c r="E15" s="61" t="s">
        <v>254</v>
      </c>
      <c r="F15" s="9" t="s">
        <v>221</v>
      </c>
      <c r="H15" s="44">
        <v>1.07</v>
      </c>
    </row>
    <row r="16" spans="1:6" ht="12.75">
      <c r="A16" s="10">
        <v>1</v>
      </c>
      <c r="B16" s="11" t="s">
        <v>93</v>
      </c>
      <c r="C16" s="15">
        <v>6610.995000000001</v>
      </c>
      <c r="D16" s="28">
        <f>C16*1.07</f>
        <v>7073.764650000001</v>
      </c>
      <c r="E16" s="28">
        <f>D16*0.18</f>
        <v>1273.2776370000001</v>
      </c>
      <c r="F16" s="28">
        <f>D16+E16</f>
        <v>8347.042287</v>
      </c>
    </row>
    <row r="17" spans="1:6" ht="12.75">
      <c r="A17" s="10">
        <v>2</v>
      </c>
      <c r="B17" s="11" t="s">
        <v>94</v>
      </c>
      <c r="C17" s="15">
        <v>10069.235</v>
      </c>
      <c r="D17" s="28">
        <f aca="true" t="shared" si="0" ref="D17:D70">C17*1.07</f>
        <v>10774.081450000001</v>
      </c>
      <c r="E17" s="28">
        <f aca="true" t="shared" si="1" ref="E17:E70">D17*0.18</f>
        <v>1939.334661</v>
      </c>
      <c r="F17" s="28">
        <f aca="true" t="shared" si="2" ref="F17:F70">D17+E17</f>
        <v>12713.416111000002</v>
      </c>
    </row>
    <row r="18" spans="1:6" ht="12.75">
      <c r="A18" s="10">
        <v>3</v>
      </c>
      <c r="B18" s="11" t="s">
        <v>95</v>
      </c>
      <c r="C18" s="15">
        <v>10041.415</v>
      </c>
      <c r="D18" s="28">
        <f t="shared" si="0"/>
        <v>10744.31405</v>
      </c>
      <c r="E18" s="28">
        <f t="shared" si="1"/>
        <v>1933.976529</v>
      </c>
      <c r="F18" s="28">
        <f t="shared" si="2"/>
        <v>12678.290579</v>
      </c>
    </row>
    <row r="19" spans="1:6" ht="12.75">
      <c r="A19" s="10">
        <v>4</v>
      </c>
      <c r="B19" s="11" t="s">
        <v>96</v>
      </c>
      <c r="C19" s="15">
        <v>4636.31</v>
      </c>
      <c r="D19" s="28">
        <f t="shared" si="0"/>
        <v>4960.851700000001</v>
      </c>
      <c r="E19" s="28">
        <f t="shared" si="1"/>
        <v>892.9533060000001</v>
      </c>
      <c r="F19" s="28">
        <f t="shared" si="2"/>
        <v>5853.805006000001</v>
      </c>
    </row>
    <row r="20" spans="1:6" ht="12.75">
      <c r="A20" s="10">
        <v>5</v>
      </c>
      <c r="B20" s="11" t="s">
        <v>97</v>
      </c>
      <c r="C20" s="15">
        <v>10041.415</v>
      </c>
      <c r="D20" s="28">
        <f t="shared" si="0"/>
        <v>10744.31405</v>
      </c>
      <c r="E20" s="28">
        <f t="shared" si="1"/>
        <v>1933.976529</v>
      </c>
      <c r="F20" s="28">
        <f t="shared" si="2"/>
        <v>12678.290579</v>
      </c>
    </row>
    <row r="21" spans="1:6" ht="12.75">
      <c r="A21" s="10">
        <v>6</v>
      </c>
      <c r="B21" s="11" t="s">
        <v>98</v>
      </c>
      <c r="C21" s="15">
        <v>7638.7300000000005</v>
      </c>
      <c r="D21" s="28">
        <f t="shared" si="0"/>
        <v>8173.441100000001</v>
      </c>
      <c r="E21" s="28">
        <f t="shared" si="1"/>
        <v>1471.2193980000002</v>
      </c>
      <c r="F21" s="28">
        <f t="shared" si="2"/>
        <v>9644.660498000001</v>
      </c>
    </row>
    <row r="22" spans="1:6" ht="12.75">
      <c r="A22" s="10">
        <v>7</v>
      </c>
      <c r="B22" s="11" t="s">
        <v>99</v>
      </c>
      <c r="C22" s="15">
        <v>6902.677000000001</v>
      </c>
      <c r="D22" s="28">
        <f t="shared" si="0"/>
        <v>7385.864390000001</v>
      </c>
      <c r="E22" s="28">
        <f t="shared" si="1"/>
        <v>1329.4555902</v>
      </c>
      <c r="F22" s="28">
        <f t="shared" si="2"/>
        <v>8715.3199802</v>
      </c>
    </row>
    <row r="23" spans="1:6" ht="12.75">
      <c r="A23" s="10">
        <v>8</v>
      </c>
      <c r="B23" s="11" t="s">
        <v>100</v>
      </c>
      <c r="C23" s="15">
        <v>8963.390000000001</v>
      </c>
      <c r="D23" s="28">
        <f t="shared" si="0"/>
        <v>9590.827300000003</v>
      </c>
      <c r="E23" s="28">
        <f t="shared" si="1"/>
        <v>1726.3489140000004</v>
      </c>
      <c r="F23" s="28">
        <f t="shared" si="2"/>
        <v>11317.176214000003</v>
      </c>
    </row>
    <row r="24" spans="1:6" ht="12.75" customHeight="1">
      <c r="A24" s="10">
        <v>9</v>
      </c>
      <c r="B24" s="11" t="s">
        <v>101</v>
      </c>
      <c r="C24" s="15">
        <v>18019.870000000003</v>
      </c>
      <c r="D24" s="28">
        <f t="shared" si="0"/>
        <v>19281.260900000005</v>
      </c>
      <c r="E24" s="28">
        <f t="shared" si="1"/>
        <v>3470.6269620000007</v>
      </c>
      <c r="F24" s="28">
        <f t="shared" si="2"/>
        <v>22751.887862000007</v>
      </c>
    </row>
    <row r="25" spans="1:6" ht="12.75">
      <c r="A25" s="10">
        <v>10</v>
      </c>
      <c r="B25" s="11" t="s">
        <v>102</v>
      </c>
      <c r="C25" s="15">
        <v>8362.050000000001</v>
      </c>
      <c r="D25" s="28">
        <f t="shared" si="0"/>
        <v>8947.393500000002</v>
      </c>
      <c r="E25" s="28">
        <f t="shared" si="1"/>
        <v>1610.5308300000004</v>
      </c>
      <c r="F25" s="28">
        <f t="shared" si="2"/>
        <v>10557.924330000002</v>
      </c>
    </row>
    <row r="26" spans="1:6" ht="12.75">
      <c r="A26" s="10">
        <v>11</v>
      </c>
      <c r="B26" s="11" t="s">
        <v>103</v>
      </c>
      <c r="C26" s="15">
        <v>2991.7200000000003</v>
      </c>
      <c r="D26" s="28">
        <f t="shared" si="0"/>
        <v>3201.1404000000007</v>
      </c>
      <c r="E26" s="28">
        <f t="shared" si="1"/>
        <v>576.2052720000002</v>
      </c>
      <c r="F26" s="28">
        <f t="shared" si="2"/>
        <v>3777.345672000001</v>
      </c>
    </row>
    <row r="27" spans="1:6" ht="12.75">
      <c r="A27" s="10">
        <v>12</v>
      </c>
      <c r="B27" s="11" t="s">
        <v>104</v>
      </c>
      <c r="C27" s="15">
        <v>3633.7200000000003</v>
      </c>
      <c r="D27" s="28">
        <f t="shared" si="0"/>
        <v>3888.0804000000003</v>
      </c>
      <c r="E27" s="28">
        <f t="shared" si="1"/>
        <v>699.854472</v>
      </c>
      <c r="F27" s="28">
        <f t="shared" si="2"/>
        <v>4587.934872</v>
      </c>
    </row>
    <row r="28" spans="1:6" ht="12.75">
      <c r="A28" s="10">
        <v>13</v>
      </c>
      <c r="B28" s="11" t="s">
        <v>105</v>
      </c>
      <c r="C28" s="15">
        <v>22201.43</v>
      </c>
      <c r="D28" s="28">
        <f t="shared" si="0"/>
        <v>23755.5301</v>
      </c>
      <c r="E28" s="28">
        <f t="shared" si="1"/>
        <v>4275.9954179999995</v>
      </c>
      <c r="F28" s="28">
        <f t="shared" si="2"/>
        <v>28031.525518</v>
      </c>
    </row>
    <row r="29" spans="1:6" ht="12.75">
      <c r="A29" s="10">
        <v>14</v>
      </c>
      <c r="B29" s="11" t="s">
        <v>106</v>
      </c>
      <c r="C29" s="15">
        <v>19904.14</v>
      </c>
      <c r="D29" s="28">
        <f t="shared" si="0"/>
        <v>21297.4298</v>
      </c>
      <c r="E29" s="28">
        <f t="shared" si="1"/>
        <v>3833.5373640000003</v>
      </c>
      <c r="F29" s="28">
        <f t="shared" si="2"/>
        <v>25130.967164</v>
      </c>
    </row>
    <row r="30" spans="1:6" ht="12.75">
      <c r="A30" s="10">
        <v>15</v>
      </c>
      <c r="B30" s="11" t="s">
        <v>107</v>
      </c>
      <c r="C30" s="15">
        <v>974.7700000000001</v>
      </c>
      <c r="D30" s="28">
        <f t="shared" si="0"/>
        <v>1043.0039000000002</v>
      </c>
      <c r="E30" s="28">
        <f t="shared" si="1"/>
        <v>187.74070200000003</v>
      </c>
      <c r="F30" s="28">
        <f t="shared" si="2"/>
        <v>1230.7446020000002</v>
      </c>
    </row>
    <row r="31" spans="1:6" ht="12.75">
      <c r="A31" s="10">
        <v>16</v>
      </c>
      <c r="B31" s="11" t="s">
        <v>108</v>
      </c>
      <c r="C31" s="15">
        <v>6412.51</v>
      </c>
      <c r="D31" s="28">
        <f t="shared" si="0"/>
        <v>6861.385700000001</v>
      </c>
      <c r="E31" s="28">
        <f t="shared" si="1"/>
        <v>1235.049426</v>
      </c>
      <c r="F31" s="28">
        <f t="shared" si="2"/>
        <v>8096.435126</v>
      </c>
    </row>
    <row r="32" spans="1:6" ht="12.75">
      <c r="A32" s="10">
        <v>17</v>
      </c>
      <c r="B32" s="11" t="s">
        <v>109</v>
      </c>
      <c r="C32" s="15">
        <v>1469.1100000000001</v>
      </c>
      <c r="D32" s="28">
        <f t="shared" si="0"/>
        <v>1571.9477000000002</v>
      </c>
      <c r="E32" s="28">
        <f t="shared" si="1"/>
        <v>282.95058600000004</v>
      </c>
      <c r="F32" s="28">
        <f t="shared" si="2"/>
        <v>1854.898286</v>
      </c>
    </row>
    <row r="33" spans="1:6" ht="12.75">
      <c r="A33" s="10">
        <v>18</v>
      </c>
      <c r="B33" s="11" t="s">
        <v>110</v>
      </c>
      <c r="C33" s="15">
        <v>1683.1100000000001</v>
      </c>
      <c r="D33" s="28">
        <f t="shared" si="0"/>
        <v>1800.9277000000002</v>
      </c>
      <c r="E33" s="28">
        <f t="shared" si="1"/>
        <v>324.166986</v>
      </c>
      <c r="F33" s="28">
        <f t="shared" si="2"/>
        <v>2125.0946860000004</v>
      </c>
    </row>
    <row r="34" spans="1:6" ht="12.75">
      <c r="A34" s="10">
        <v>19</v>
      </c>
      <c r="B34" s="11" t="s">
        <v>111</v>
      </c>
      <c r="C34" s="15">
        <v>7333.780000000001</v>
      </c>
      <c r="D34" s="28">
        <f t="shared" si="0"/>
        <v>7847.144600000001</v>
      </c>
      <c r="E34" s="28">
        <f t="shared" si="1"/>
        <v>1412.4860280000003</v>
      </c>
      <c r="F34" s="28">
        <f t="shared" si="2"/>
        <v>9259.630628000003</v>
      </c>
    </row>
    <row r="35" spans="1:6" ht="12.75">
      <c r="A35" s="10">
        <v>20</v>
      </c>
      <c r="B35" s="11" t="s">
        <v>112</v>
      </c>
      <c r="C35" s="15">
        <v>6598.6900000000005</v>
      </c>
      <c r="D35" s="28">
        <f t="shared" si="0"/>
        <v>7060.598300000001</v>
      </c>
      <c r="E35" s="28">
        <f t="shared" si="1"/>
        <v>1270.907694</v>
      </c>
      <c r="F35" s="28">
        <f t="shared" si="2"/>
        <v>8331.505994000001</v>
      </c>
    </row>
    <row r="36" spans="1:6" ht="12.75">
      <c r="A36" s="10">
        <v>21</v>
      </c>
      <c r="B36" s="11" t="s">
        <v>113</v>
      </c>
      <c r="C36" s="15">
        <v>5783.35</v>
      </c>
      <c r="D36" s="28">
        <f t="shared" si="0"/>
        <v>6188.1845</v>
      </c>
      <c r="E36" s="28">
        <f t="shared" si="1"/>
        <v>1113.87321</v>
      </c>
      <c r="F36" s="28">
        <f t="shared" si="2"/>
        <v>7302.05771</v>
      </c>
    </row>
    <row r="37" spans="1:6" ht="12.75" customHeight="1">
      <c r="A37" s="10">
        <v>22</v>
      </c>
      <c r="B37" s="11" t="s">
        <v>114</v>
      </c>
      <c r="C37" s="15">
        <v>11554.93</v>
      </c>
      <c r="D37" s="28">
        <f t="shared" si="0"/>
        <v>12363.7751</v>
      </c>
      <c r="E37" s="28">
        <f t="shared" si="1"/>
        <v>2225.479518</v>
      </c>
      <c r="F37" s="28">
        <f t="shared" si="2"/>
        <v>14589.254618</v>
      </c>
    </row>
    <row r="38" spans="1:6" ht="12.75">
      <c r="A38" s="10">
        <v>23</v>
      </c>
      <c r="B38" s="11" t="s">
        <v>115</v>
      </c>
      <c r="C38" s="15">
        <v>5263.33</v>
      </c>
      <c r="D38" s="28">
        <f t="shared" si="0"/>
        <v>5631.7631</v>
      </c>
      <c r="E38" s="28">
        <f t="shared" si="1"/>
        <v>1013.717358</v>
      </c>
      <c r="F38" s="28">
        <f t="shared" si="2"/>
        <v>6645.480458</v>
      </c>
    </row>
    <row r="39" spans="1:6" ht="12.75">
      <c r="A39" s="10">
        <v>24</v>
      </c>
      <c r="B39" s="11" t="s">
        <v>116</v>
      </c>
      <c r="C39" s="15">
        <v>4688.740000000001</v>
      </c>
      <c r="D39" s="28">
        <f t="shared" si="0"/>
        <v>5016.951800000001</v>
      </c>
      <c r="E39" s="28">
        <f t="shared" si="1"/>
        <v>903.0513240000001</v>
      </c>
      <c r="F39" s="28">
        <f t="shared" si="2"/>
        <v>5920.003124000001</v>
      </c>
    </row>
    <row r="40" spans="1:6" ht="12.75">
      <c r="A40" s="10">
        <v>25</v>
      </c>
      <c r="B40" s="11" t="s">
        <v>117</v>
      </c>
      <c r="C40" s="15">
        <v>1163.0900000000001</v>
      </c>
      <c r="D40" s="28">
        <f t="shared" si="0"/>
        <v>1244.5063000000002</v>
      </c>
      <c r="E40" s="28">
        <f t="shared" si="1"/>
        <v>224.01113400000003</v>
      </c>
      <c r="F40" s="28">
        <f t="shared" si="2"/>
        <v>1468.5174340000003</v>
      </c>
    </row>
    <row r="41" spans="1:6" ht="12.75">
      <c r="A41" s="10">
        <v>26</v>
      </c>
      <c r="B41" s="11" t="s">
        <v>118</v>
      </c>
      <c r="C41" s="15">
        <v>15895.92</v>
      </c>
      <c r="D41" s="28">
        <f t="shared" si="0"/>
        <v>17008.634400000003</v>
      </c>
      <c r="E41" s="28">
        <f t="shared" si="1"/>
        <v>3061.5541920000005</v>
      </c>
      <c r="F41" s="28">
        <f t="shared" si="2"/>
        <v>20070.188592000002</v>
      </c>
    </row>
    <row r="42" spans="1:6" ht="12.75">
      <c r="A42" s="10">
        <v>27</v>
      </c>
      <c r="B42" s="11" t="s">
        <v>119</v>
      </c>
      <c r="C42" s="15">
        <v>13171.7</v>
      </c>
      <c r="D42" s="28">
        <f t="shared" si="0"/>
        <v>14093.719000000001</v>
      </c>
      <c r="E42" s="28">
        <f t="shared" si="1"/>
        <v>2536.86942</v>
      </c>
      <c r="F42" s="28">
        <f t="shared" si="2"/>
        <v>16630.58842</v>
      </c>
    </row>
    <row r="43" spans="1:6" ht="12.75">
      <c r="A43" s="10">
        <v>28</v>
      </c>
      <c r="B43" s="11" t="s">
        <v>120</v>
      </c>
      <c r="C43" s="15">
        <v>12663.45</v>
      </c>
      <c r="D43" s="28">
        <f t="shared" si="0"/>
        <v>13549.891500000002</v>
      </c>
      <c r="E43" s="28">
        <f t="shared" si="1"/>
        <v>2438.98047</v>
      </c>
      <c r="F43" s="28">
        <f t="shared" si="2"/>
        <v>15988.871970000002</v>
      </c>
    </row>
    <row r="44" spans="1:6" ht="12.75">
      <c r="A44" s="10">
        <v>29</v>
      </c>
      <c r="B44" s="11" t="s">
        <v>121</v>
      </c>
      <c r="C44" s="15">
        <v>5763.769</v>
      </c>
      <c r="D44" s="28">
        <f t="shared" si="0"/>
        <v>6167.232830000001</v>
      </c>
      <c r="E44" s="28">
        <f t="shared" si="1"/>
        <v>1110.1019094</v>
      </c>
      <c r="F44" s="28">
        <f t="shared" si="2"/>
        <v>7277.334739400001</v>
      </c>
    </row>
    <row r="45" spans="1:6" ht="12.75">
      <c r="A45" s="10">
        <v>30</v>
      </c>
      <c r="B45" s="11" t="s">
        <v>122</v>
      </c>
      <c r="C45" s="15">
        <v>2164.61</v>
      </c>
      <c r="D45" s="28">
        <f t="shared" si="0"/>
        <v>2316.1327</v>
      </c>
      <c r="E45" s="28">
        <f t="shared" si="1"/>
        <v>416.903886</v>
      </c>
      <c r="F45" s="28">
        <f t="shared" si="2"/>
        <v>2733.036586</v>
      </c>
    </row>
    <row r="46" spans="1:6" ht="12.75">
      <c r="A46" s="10">
        <v>31</v>
      </c>
      <c r="B46" s="11" t="s">
        <v>123</v>
      </c>
      <c r="C46" s="15">
        <v>13291.54</v>
      </c>
      <c r="D46" s="28">
        <f t="shared" si="0"/>
        <v>14221.947800000002</v>
      </c>
      <c r="E46" s="28">
        <f t="shared" si="1"/>
        <v>2559.950604</v>
      </c>
      <c r="F46" s="28">
        <f t="shared" si="2"/>
        <v>16781.898404000003</v>
      </c>
    </row>
    <row r="47" spans="1:6" ht="12.75">
      <c r="A47" s="10">
        <v>32</v>
      </c>
      <c r="B47" s="11" t="s">
        <v>124</v>
      </c>
      <c r="C47" s="15">
        <v>4034.9700000000003</v>
      </c>
      <c r="D47" s="28">
        <f t="shared" si="0"/>
        <v>4317.4179</v>
      </c>
      <c r="E47" s="28">
        <f t="shared" si="1"/>
        <v>777.135222</v>
      </c>
      <c r="F47" s="28">
        <f t="shared" si="2"/>
        <v>5094.553122</v>
      </c>
    </row>
    <row r="48" spans="1:6" ht="12.75">
      <c r="A48" s="10">
        <v>33</v>
      </c>
      <c r="B48" s="11" t="s">
        <v>125</v>
      </c>
      <c r="C48" s="15">
        <v>3045.2200000000003</v>
      </c>
      <c r="D48" s="28">
        <f t="shared" si="0"/>
        <v>3258.3854000000006</v>
      </c>
      <c r="E48" s="28">
        <f t="shared" si="1"/>
        <v>586.5093720000001</v>
      </c>
      <c r="F48" s="28">
        <f t="shared" si="2"/>
        <v>3844.8947720000006</v>
      </c>
    </row>
    <row r="49" spans="1:6" ht="12.75">
      <c r="A49" s="10">
        <v>34</v>
      </c>
      <c r="B49" s="11" t="s">
        <v>126</v>
      </c>
      <c r="C49" s="15">
        <v>17152.100000000002</v>
      </c>
      <c r="D49" s="28">
        <f t="shared" si="0"/>
        <v>18352.747000000003</v>
      </c>
      <c r="E49" s="28">
        <f t="shared" si="1"/>
        <v>3303.4944600000003</v>
      </c>
      <c r="F49" s="28">
        <f t="shared" si="2"/>
        <v>21656.241460000005</v>
      </c>
    </row>
    <row r="50" spans="1:6" ht="12.75">
      <c r="A50" s="10">
        <v>35</v>
      </c>
      <c r="B50" s="11" t="s">
        <v>127</v>
      </c>
      <c r="C50" s="15">
        <v>2952.13</v>
      </c>
      <c r="D50" s="28">
        <f t="shared" si="0"/>
        <v>3158.7791</v>
      </c>
      <c r="E50" s="28">
        <f t="shared" si="1"/>
        <v>568.580238</v>
      </c>
      <c r="F50" s="28">
        <f t="shared" si="2"/>
        <v>3727.359338</v>
      </c>
    </row>
    <row r="51" spans="1:6" ht="12.75">
      <c r="A51" s="10">
        <v>36</v>
      </c>
      <c r="B51" s="11" t="s">
        <v>128</v>
      </c>
      <c r="C51" s="15">
        <v>22736.43</v>
      </c>
      <c r="D51" s="28">
        <f t="shared" si="0"/>
        <v>24327.9801</v>
      </c>
      <c r="E51" s="28">
        <f t="shared" si="1"/>
        <v>4379.036418</v>
      </c>
      <c r="F51" s="28">
        <f t="shared" si="2"/>
        <v>28707.016518</v>
      </c>
    </row>
    <row r="52" spans="1:6" ht="12.75">
      <c r="A52" s="10">
        <v>37</v>
      </c>
      <c r="B52" s="11" t="s">
        <v>129</v>
      </c>
      <c r="C52" s="15">
        <v>25954.99</v>
      </c>
      <c r="D52" s="28">
        <f t="shared" si="0"/>
        <v>27771.839300000003</v>
      </c>
      <c r="E52" s="28">
        <f t="shared" si="1"/>
        <v>4998.931074</v>
      </c>
      <c r="F52" s="28">
        <f t="shared" si="2"/>
        <v>32770.770374</v>
      </c>
    </row>
    <row r="53" spans="1:6" ht="12.75">
      <c r="A53" s="10">
        <v>38</v>
      </c>
      <c r="B53" s="11" t="s">
        <v>130</v>
      </c>
      <c r="C53" s="15">
        <v>20545.07</v>
      </c>
      <c r="D53" s="28">
        <f t="shared" si="0"/>
        <v>21983.2249</v>
      </c>
      <c r="E53" s="28">
        <f t="shared" si="1"/>
        <v>3956.980482</v>
      </c>
      <c r="F53" s="28">
        <f t="shared" si="2"/>
        <v>25940.205382</v>
      </c>
    </row>
    <row r="54" spans="1:6" ht="12.75">
      <c r="A54" s="10">
        <v>39</v>
      </c>
      <c r="B54" s="11" t="s">
        <v>131</v>
      </c>
      <c r="C54" s="15">
        <v>4114.150000000001</v>
      </c>
      <c r="D54" s="28">
        <f t="shared" si="0"/>
        <v>4402.1405</v>
      </c>
      <c r="E54" s="28">
        <f t="shared" si="1"/>
        <v>792.38529</v>
      </c>
      <c r="F54" s="28">
        <f t="shared" si="2"/>
        <v>5194.525790000001</v>
      </c>
    </row>
    <row r="55" spans="1:6" ht="12.75">
      <c r="A55" s="10">
        <v>40</v>
      </c>
      <c r="B55" s="11" t="s">
        <v>132</v>
      </c>
      <c r="C55" s="15">
        <v>8683.050000000001</v>
      </c>
      <c r="D55" s="28">
        <f t="shared" si="0"/>
        <v>9290.863500000001</v>
      </c>
      <c r="E55" s="28">
        <f t="shared" si="1"/>
        <v>1672.35543</v>
      </c>
      <c r="F55" s="28">
        <f t="shared" si="2"/>
        <v>10963.218930000001</v>
      </c>
    </row>
    <row r="56" spans="1:6" ht="12.75">
      <c r="A56" s="10">
        <v>41</v>
      </c>
      <c r="B56" s="11" t="s">
        <v>133</v>
      </c>
      <c r="C56" s="15">
        <v>29828.390000000003</v>
      </c>
      <c r="D56" s="28">
        <f t="shared" si="0"/>
        <v>31916.377300000004</v>
      </c>
      <c r="E56" s="28">
        <f t="shared" si="1"/>
        <v>5744.947914</v>
      </c>
      <c r="F56" s="28">
        <f t="shared" si="2"/>
        <v>37661.325214000004</v>
      </c>
    </row>
    <row r="57" spans="1:6" ht="12.75">
      <c r="A57" s="10">
        <v>42</v>
      </c>
      <c r="B57" s="11" t="s">
        <v>134</v>
      </c>
      <c r="C57" s="15">
        <v>2865.46</v>
      </c>
      <c r="D57" s="28">
        <f t="shared" si="0"/>
        <v>3066.0422000000003</v>
      </c>
      <c r="E57" s="28">
        <f t="shared" si="1"/>
        <v>551.887596</v>
      </c>
      <c r="F57" s="28">
        <f t="shared" si="2"/>
        <v>3617.9297960000004</v>
      </c>
    </row>
    <row r="58" spans="1:6" ht="12.75">
      <c r="A58" s="10">
        <v>43</v>
      </c>
      <c r="B58" s="11" t="s">
        <v>135</v>
      </c>
      <c r="C58" s="15">
        <v>2498.4500000000003</v>
      </c>
      <c r="D58" s="28">
        <f t="shared" si="0"/>
        <v>2673.3415000000005</v>
      </c>
      <c r="E58" s="28">
        <f t="shared" si="1"/>
        <v>481.2014700000001</v>
      </c>
      <c r="F58" s="28">
        <f t="shared" si="2"/>
        <v>3154.5429700000004</v>
      </c>
    </row>
    <row r="59" spans="1:6" ht="12.75">
      <c r="A59" s="10">
        <v>44</v>
      </c>
      <c r="B59" s="11" t="s">
        <v>136</v>
      </c>
      <c r="C59" s="15">
        <v>3820.9700000000003</v>
      </c>
      <c r="D59" s="28">
        <f t="shared" si="0"/>
        <v>4088.4379000000004</v>
      </c>
      <c r="E59" s="28">
        <f t="shared" si="1"/>
        <v>735.9188220000001</v>
      </c>
      <c r="F59" s="28">
        <f t="shared" si="2"/>
        <v>4824.356722</v>
      </c>
    </row>
    <row r="60" spans="1:6" ht="12.75">
      <c r="A60" s="10">
        <v>45</v>
      </c>
      <c r="B60" s="11" t="s">
        <v>137</v>
      </c>
      <c r="C60" s="15">
        <v>7787.46</v>
      </c>
      <c r="D60" s="28">
        <f t="shared" si="0"/>
        <v>8332.5822</v>
      </c>
      <c r="E60" s="28">
        <f t="shared" si="1"/>
        <v>1499.864796</v>
      </c>
      <c r="F60" s="28">
        <f t="shared" si="2"/>
        <v>9832.446996</v>
      </c>
    </row>
    <row r="61" spans="1:6" ht="12.75">
      <c r="A61" s="10">
        <v>46</v>
      </c>
      <c r="B61" s="11" t="s">
        <v>138</v>
      </c>
      <c r="C61" s="15">
        <v>8522.550000000001</v>
      </c>
      <c r="D61" s="28">
        <f t="shared" si="0"/>
        <v>9119.128500000003</v>
      </c>
      <c r="E61" s="28">
        <f t="shared" si="1"/>
        <v>1641.4431300000003</v>
      </c>
      <c r="F61" s="28">
        <f t="shared" si="2"/>
        <v>10760.571630000002</v>
      </c>
    </row>
    <row r="62" spans="1:6" ht="12.75">
      <c r="A62" s="10">
        <v>47</v>
      </c>
      <c r="B62" s="11" t="s">
        <v>80</v>
      </c>
      <c r="C62" s="15">
        <v>2643.9700000000003</v>
      </c>
      <c r="D62" s="28">
        <f t="shared" si="0"/>
        <v>2829.0479000000005</v>
      </c>
      <c r="E62" s="28">
        <f t="shared" si="1"/>
        <v>509.2286220000001</v>
      </c>
      <c r="F62" s="28">
        <f t="shared" si="2"/>
        <v>3338.2765220000006</v>
      </c>
    </row>
    <row r="63" spans="1:6" ht="12.75">
      <c r="A63" s="10">
        <v>48</v>
      </c>
      <c r="B63" s="11" t="s">
        <v>81</v>
      </c>
      <c r="C63" s="15">
        <v>1542.94</v>
      </c>
      <c r="D63" s="28">
        <f t="shared" si="0"/>
        <v>1650.9458000000002</v>
      </c>
      <c r="E63" s="28">
        <f t="shared" si="1"/>
        <v>297.170244</v>
      </c>
      <c r="F63" s="28">
        <f t="shared" si="2"/>
        <v>1948.1160440000003</v>
      </c>
    </row>
    <row r="64" spans="1:6" ht="12.75">
      <c r="A64" s="10">
        <v>49</v>
      </c>
      <c r="B64" s="11" t="s">
        <v>139</v>
      </c>
      <c r="C64" s="15">
        <v>1174.8600000000001</v>
      </c>
      <c r="D64" s="28">
        <f t="shared" si="0"/>
        <v>1257.1002000000003</v>
      </c>
      <c r="E64" s="28">
        <f t="shared" si="1"/>
        <v>226.27803600000004</v>
      </c>
      <c r="F64" s="28">
        <f t="shared" si="2"/>
        <v>1483.3782360000005</v>
      </c>
    </row>
    <row r="65" spans="1:6" ht="12.75">
      <c r="A65" s="10">
        <v>50</v>
      </c>
      <c r="B65" s="11" t="s">
        <v>82</v>
      </c>
      <c r="C65" s="15">
        <v>10359.74</v>
      </c>
      <c r="D65" s="28">
        <f t="shared" si="0"/>
        <v>11084.9218</v>
      </c>
      <c r="E65" s="28">
        <f t="shared" si="1"/>
        <v>1995.285924</v>
      </c>
      <c r="F65" s="28">
        <f t="shared" si="2"/>
        <v>13080.207724</v>
      </c>
    </row>
    <row r="66" spans="1:6" ht="12.75">
      <c r="A66" s="10">
        <v>51</v>
      </c>
      <c r="B66" s="11" t="s">
        <v>140</v>
      </c>
      <c r="C66" s="15">
        <v>3071.9700000000003</v>
      </c>
      <c r="D66" s="28">
        <f t="shared" si="0"/>
        <v>3287.0079000000005</v>
      </c>
      <c r="E66" s="28">
        <f t="shared" si="1"/>
        <v>591.661422</v>
      </c>
      <c r="F66" s="28">
        <f t="shared" si="2"/>
        <v>3878.6693220000006</v>
      </c>
    </row>
    <row r="67" spans="1:6" ht="12.75">
      <c r="A67" s="10">
        <v>52</v>
      </c>
      <c r="B67" s="11" t="s">
        <v>141</v>
      </c>
      <c r="C67" s="15">
        <v>2056.54</v>
      </c>
      <c r="D67" s="28">
        <f t="shared" si="0"/>
        <v>2200.4978</v>
      </c>
      <c r="E67" s="28">
        <f t="shared" si="1"/>
        <v>396.089604</v>
      </c>
      <c r="F67" s="28">
        <f t="shared" si="2"/>
        <v>2596.587404</v>
      </c>
    </row>
    <row r="68" spans="1:6" ht="12.75">
      <c r="A68" s="10">
        <v>53</v>
      </c>
      <c r="B68" s="11" t="s">
        <v>142</v>
      </c>
      <c r="C68" s="15">
        <v>6686.43</v>
      </c>
      <c r="D68" s="28">
        <f t="shared" si="0"/>
        <v>7154.480100000001</v>
      </c>
      <c r="E68" s="28">
        <f t="shared" si="1"/>
        <v>1287.8064180000001</v>
      </c>
      <c r="F68" s="28">
        <f t="shared" si="2"/>
        <v>8442.286518</v>
      </c>
    </row>
    <row r="69" spans="1:6" ht="12.75">
      <c r="A69" s="10">
        <v>54</v>
      </c>
      <c r="B69" s="11" t="s">
        <v>143</v>
      </c>
      <c r="C69" s="15">
        <v>6025.17</v>
      </c>
      <c r="D69" s="28">
        <f t="shared" si="0"/>
        <v>6446.9319000000005</v>
      </c>
      <c r="E69" s="28">
        <f t="shared" si="1"/>
        <v>1160.447742</v>
      </c>
      <c r="F69" s="28">
        <f t="shared" si="2"/>
        <v>7607.379642000001</v>
      </c>
    </row>
    <row r="70" spans="1:6" ht="12.75" customHeight="1">
      <c r="A70" s="10">
        <v>55</v>
      </c>
      <c r="B70" s="11" t="s">
        <v>144</v>
      </c>
      <c r="C70" s="15">
        <v>6318.35</v>
      </c>
      <c r="D70" s="28">
        <f t="shared" si="0"/>
        <v>6760.634500000001</v>
      </c>
      <c r="E70" s="28">
        <f t="shared" si="1"/>
        <v>1216.9142100000001</v>
      </c>
      <c r="F70" s="28">
        <f t="shared" si="2"/>
        <v>7977.548710000001</v>
      </c>
    </row>
    <row r="71" spans="1:3" ht="12.75" customHeight="1">
      <c r="A71" s="111" t="s">
        <v>7</v>
      </c>
      <c r="B71" s="111"/>
      <c r="C71" s="29"/>
    </row>
    <row r="72" spans="1:3" ht="12.75" customHeight="1" hidden="1">
      <c r="A72" s="29"/>
      <c r="B72" s="29"/>
      <c r="C72" s="29"/>
    </row>
    <row r="73" spans="1:6" ht="12.75" customHeight="1">
      <c r="A73" s="89" t="s">
        <v>255</v>
      </c>
      <c r="B73" s="105"/>
      <c r="C73" s="105"/>
      <c r="D73" s="97"/>
      <c r="E73" s="97"/>
      <c r="F73" s="98"/>
    </row>
    <row r="74" spans="1:6" ht="12.75" customHeight="1">
      <c r="A74" s="105"/>
      <c r="B74" s="105"/>
      <c r="C74" s="105"/>
      <c r="D74" s="97"/>
      <c r="E74" s="97"/>
      <c r="F74" s="98"/>
    </row>
    <row r="75" ht="12.75" hidden="1"/>
    <row r="77" spans="2:5" ht="12.75">
      <c r="B77" s="2" t="s">
        <v>8</v>
      </c>
      <c r="C77" s="2"/>
      <c r="D77" s="97"/>
      <c r="E77" s="97"/>
    </row>
    <row r="78" spans="2:6" ht="12.75">
      <c r="B78" s="19" t="s">
        <v>11</v>
      </c>
      <c r="D78" s="103" t="s">
        <v>12</v>
      </c>
      <c r="E78" s="103"/>
      <c r="F78" s="103"/>
    </row>
  </sheetData>
  <sheetProtection/>
  <mergeCells count="16">
    <mergeCell ref="D78:F78"/>
    <mergeCell ref="D14:F14"/>
    <mergeCell ref="D1:E1"/>
    <mergeCell ref="D2:E2"/>
    <mergeCell ref="D4:E4"/>
    <mergeCell ref="D5:E5"/>
    <mergeCell ref="A9:F9"/>
    <mergeCell ref="A10:F11"/>
    <mergeCell ref="D6:E6"/>
    <mergeCell ref="D3:F3"/>
    <mergeCell ref="A12:F12"/>
    <mergeCell ref="D77:E77"/>
    <mergeCell ref="A71:B71"/>
    <mergeCell ref="B14:B15"/>
    <mergeCell ref="A14:A15"/>
    <mergeCell ref="A73:F74"/>
  </mergeCells>
  <printOptions horizontalCentered="1"/>
  <pageMargins left="0.7874015748031497" right="0.3937007874015748" top="0.3937007874015748" bottom="0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1">
      <selection activeCell="A12" sqref="A12:B12"/>
    </sheetView>
  </sheetViews>
  <sheetFormatPr defaultColWidth="9.140625" defaultRowHeight="12.75"/>
  <cols>
    <col min="1" max="1" width="4.28125" style="23" customWidth="1"/>
    <col min="2" max="2" width="71.8515625" style="19" customWidth="1"/>
    <col min="3" max="3" width="12.57421875" style="19" hidden="1" customWidth="1"/>
    <col min="4" max="4" width="13.57421875" style="8" customWidth="1"/>
    <col min="5" max="5" width="12.421875" style="4" hidden="1" customWidth="1"/>
    <col min="6" max="6" width="12.421875" style="4" customWidth="1"/>
    <col min="7" max="16384" width="9.140625" style="4" customWidth="1"/>
  </cols>
  <sheetData>
    <row r="1" spans="1:6" ht="14.25" customHeight="1">
      <c r="A1" s="1"/>
      <c r="B1" s="2"/>
      <c r="C1" s="2"/>
      <c r="D1" s="104" t="s">
        <v>0</v>
      </c>
      <c r="E1" s="104"/>
      <c r="F1" s="3"/>
    </row>
    <row r="2" spans="1:6" ht="12.75" customHeight="1">
      <c r="A2" s="1"/>
      <c r="B2" s="2"/>
      <c r="C2" s="2"/>
      <c r="D2" s="102" t="s">
        <v>1</v>
      </c>
      <c r="E2" s="102"/>
      <c r="F2" s="2"/>
    </row>
    <row r="3" spans="1:6" ht="12.75" customHeight="1">
      <c r="A3" s="1"/>
      <c r="B3" s="2"/>
      <c r="C3" s="2"/>
      <c r="D3" s="101" t="s">
        <v>250</v>
      </c>
      <c r="E3" s="101"/>
      <c r="F3" s="101"/>
    </row>
    <row r="4" spans="1:6" ht="12.75" customHeight="1">
      <c r="A4" s="1"/>
      <c r="B4" s="2"/>
      <c r="C4" s="2"/>
      <c r="D4" s="102" t="s">
        <v>238</v>
      </c>
      <c r="E4" s="102"/>
      <c r="F4" s="2"/>
    </row>
    <row r="5" spans="1:6" ht="12.75" customHeight="1">
      <c r="A5" s="1"/>
      <c r="B5" s="2"/>
      <c r="C5" s="2"/>
      <c r="D5" s="101" t="s">
        <v>251</v>
      </c>
      <c r="E5" s="101"/>
      <c r="F5" s="59"/>
    </row>
    <row r="6" spans="1:6" ht="12.75" customHeight="1">
      <c r="A6" s="1"/>
      <c r="B6" s="2"/>
      <c r="C6" s="2"/>
      <c r="D6" s="101" t="s">
        <v>260</v>
      </c>
      <c r="E6" s="101"/>
      <c r="F6" s="59"/>
    </row>
    <row r="7" spans="1:4" ht="15" customHeight="1">
      <c r="A7" s="1"/>
      <c r="B7" s="2"/>
      <c r="C7" s="2"/>
      <c r="D7" s="7"/>
    </row>
    <row r="8" spans="1:6" ht="15.75" customHeight="1">
      <c r="A8" s="96" t="s">
        <v>2</v>
      </c>
      <c r="B8" s="96"/>
      <c r="C8" s="96"/>
      <c r="D8" s="96"/>
      <c r="E8" s="97"/>
      <c r="F8" s="98"/>
    </row>
    <row r="9" spans="1:6" ht="15.75" customHeight="1">
      <c r="A9" s="91" t="s">
        <v>145</v>
      </c>
      <c r="B9" s="91"/>
      <c r="C9" s="91"/>
      <c r="D9" s="91"/>
      <c r="E9" s="94"/>
      <c r="F9" s="95"/>
    </row>
    <row r="10" spans="1:6" ht="15.75" customHeight="1" hidden="1">
      <c r="A10" s="91"/>
      <c r="B10" s="91"/>
      <c r="C10" s="91"/>
      <c r="D10" s="91"/>
      <c r="E10" s="94"/>
      <c r="F10" s="95"/>
    </row>
    <row r="11" spans="1:6" ht="15.75" customHeight="1">
      <c r="A11" s="90" t="s">
        <v>275</v>
      </c>
      <c r="B11" s="90"/>
      <c r="C11" s="90"/>
      <c r="D11" s="90"/>
      <c r="E11" s="90"/>
      <c r="F11" s="90"/>
    </row>
    <row r="12" spans="1:7" ht="12.75" customHeight="1">
      <c r="A12" s="114"/>
      <c r="B12" s="114"/>
      <c r="C12" s="31"/>
      <c r="D12" s="8" t="s">
        <v>3</v>
      </c>
      <c r="E12" s="32"/>
      <c r="F12" s="32"/>
      <c r="G12" s="30"/>
    </row>
    <row r="13" spans="1:7" ht="12.75" customHeight="1">
      <c r="A13" s="99" t="s">
        <v>4</v>
      </c>
      <c r="B13" s="99" t="s">
        <v>5</v>
      </c>
      <c r="C13" s="9"/>
      <c r="D13" s="100" t="s">
        <v>218</v>
      </c>
      <c r="E13" s="100"/>
      <c r="F13" s="100"/>
      <c r="G13" s="30"/>
    </row>
    <row r="14" spans="1:8" ht="39" customHeight="1">
      <c r="A14" s="99"/>
      <c r="B14" s="99"/>
      <c r="C14" s="9"/>
      <c r="D14" s="9" t="s">
        <v>220</v>
      </c>
      <c r="E14" s="61" t="s">
        <v>254</v>
      </c>
      <c r="F14" s="9" t="s">
        <v>221</v>
      </c>
      <c r="G14" s="45"/>
      <c r="H14" s="42"/>
    </row>
    <row r="15" spans="1:7" ht="12" customHeight="1">
      <c r="A15" s="10">
        <v>1</v>
      </c>
      <c r="B15" s="16" t="s">
        <v>146</v>
      </c>
      <c r="C15" s="28">
        <v>4060.6992200000004</v>
      </c>
      <c r="D15" s="28">
        <f>C15*1.07</f>
        <v>4344.948165400001</v>
      </c>
      <c r="E15" s="34">
        <f>D15*0.18</f>
        <v>782.0906697720002</v>
      </c>
      <c r="F15" s="46">
        <f>D15+E15</f>
        <v>5127.038835172001</v>
      </c>
      <c r="G15" s="30"/>
    </row>
    <row r="16" spans="1:7" ht="12.75">
      <c r="A16" s="10">
        <v>2</v>
      </c>
      <c r="B16" s="11" t="s">
        <v>147</v>
      </c>
      <c r="C16" s="28">
        <v>12462.84854</v>
      </c>
      <c r="D16" s="28">
        <f aca="true" t="shared" si="0" ref="D16:D79">C16*1.07</f>
        <v>13335.247937800003</v>
      </c>
      <c r="E16" s="34">
        <f aca="true" t="shared" si="1" ref="E16:E79">D16*0.18</f>
        <v>2400.3446288040004</v>
      </c>
      <c r="F16" s="46">
        <f aca="true" t="shared" si="2" ref="F16:F79">D16+E16</f>
        <v>15735.592566604002</v>
      </c>
      <c r="G16" s="30"/>
    </row>
    <row r="17" spans="1:7" ht="12" customHeight="1">
      <c r="A17" s="10">
        <v>3</v>
      </c>
      <c r="B17" s="11" t="s">
        <v>148</v>
      </c>
      <c r="C17" s="28">
        <v>24164.95276</v>
      </c>
      <c r="D17" s="28">
        <f t="shared" si="0"/>
        <v>25856.499453200002</v>
      </c>
      <c r="E17" s="34">
        <f t="shared" si="1"/>
        <v>4654.1699015760005</v>
      </c>
      <c r="F17" s="46">
        <f t="shared" si="2"/>
        <v>30510.669354776</v>
      </c>
      <c r="G17" s="30"/>
    </row>
    <row r="18" spans="1:7" ht="12" customHeight="1">
      <c r="A18" s="10">
        <v>4</v>
      </c>
      <c r="B18" s="11" t="s">
        <v>149</v>
      </c>
      <c r="C18" s="28">
        <v>37336.47086</v>
      </c>
      <c r="D18" s="28">
        <f t="shared" si="0"/>
        <v>39950.023820200004</v>
      </c>
      <c r="E18" s="34">
        <f t="shared" si="1"/>
        <v>7191.004287636</v>
      </c>
      <c r="F18" s="46">
        <f t="shared" si="2"/>
        <v>47141.028107836006</v>
      </c>
      <c r="G18" s="30"/>
    </row>
    <row r="19" spans="1:6" ht="12.75">
      <c r="A19" s="10">
        <v>5</v>
      </c>
      <c r="B19" s="11" t="s">
        <v>150</v>
      </c>
      <c r="C19" s="28">
        <v>3072.4108400000005</v>
      </c>
      <c r="D19" s="28">
        <f t="shared" si="0"/>
        <v>3287.4795988000005</v>
      </c>
      <c r="E19" s="34">
        <f t="shared" si="1"/>
        <v>591.7463277840001</v>
      </c>
      <c r="F19" s="46">
        <f t="shared" si="2"/>
        <v>3879.2259265840007</v>
      </c>
    </row>
    <row r="20" spans="1:6" ht="12.75">
      <c r="A20" s="10">
        <v>6</v>
      </c>
      <c r="B20" s="11" t="s">
        <v>151</v>
      </c>
      <c r="C20" s="28">
        <v>5022.950220000001</v>
      </c>
      <c r="D20" s="28">
        <f t="shared" si="0"/>
        <v>5374.556735400001</v>
      </c>
      <c r="E20" s="34">
        <f t="shared" si="1"/>
        <v>967.4202123720002</v>
      </c>
      <c r="F20" s="46">
        <f t="shared" si="2"/>
        <v>6341.976947772002</v>
      </c>
    </row>
    <row r="21" spans="1:6" ht="25.5">
      <c r="A21" s="10">
        <v>7</v>
      </c>
      <c r="B21" s="11" t="s">
        <v>152</v>
      </c>
      <c r="C21" s="28">
        <v>71333.36472</v>
      </c>
      <c r="D21" s="28">
        <f t="shared" si="0"/>
        <v>76326.7002504</v>
      </c>
      <c r="E21" s="34">
        <f t="shared" si="1"/>
        <v>13738.806045071999</v>
      </c>
      <c r="F21" s="46">
        <f t="shared" si="2"/>
        <v>90065.50629547199</v>
      </c>
    </row>
    <row r="22" spans="1:6" ht="25.5">
      <c r="A22" s="10">
        <v>8</v>
      </c>
      <c r="B22" s="11" t="s">
        <v>153</v>
      </c>
      <c r="C22" s="28">
        <v>81619.26188000002</v>
      </c>
      <c r="D22" s="28">
        <f t="shared" si="0"/>
        <v>87332.61021160003</v>
      </c>
      <c r="E22" s="34">
        <f t="shared" si="1"/>
        <v>15719.869838088003</v>
      </c>
      <c r="F22" s="46">
        <f t="shared" si="2"/>
        <v>103052.48004968803</v>
      </c>
    </row>
    <row r="23" spans="1:6" ht="25.5">
      <c r="A23" s="10">
        <v>9</v>
      </c>
      <c r="B23" s="11" t="s">
        <v>154</v>
      </c>
      <c r="C23" s="28">
        <v>74272.19248000001</v>
      </c>
      <c r="D23" s="28">
        <f t="shared" si="0"/>
        <v>79471.24595360002</v>
      </c>
      <c r="E23" s="34">
        <f t="shared" si="1"/>
        <v>14304.824271648004</v>
      </c>
      <c r="F23" s="46">
        <f t="shared" si="2"/>
        <v>93776.07022524803</v>
      </c>
    </row>
    <row r="24" spans="1:6" ht="25.5">
      <c r="A24" s="10">
        <v>10</v>
      </c>
      <c r="B24" s="11" t="s">
        <v>155</v>
      </c>
      <c r="C24" s="28">
        <v>85065.25252000001</v>
      </c>
      <c r="D24" s="28">
        <f t="shared" si="0"/>
        <v>91019.82019640002</v>
      </c>
      <c r="E24" s="34">
        <f t="shared" si="1"/>
        <v>16383.567635352003</v>
      </c>
      <c r="F24" s="46">
        <f t="shared" si="2"/>
        <v>107403.38783175201</v>
      </c>
    </row>
    <row r="25" spans="1:6" ht="12.75" customHeight="1">
      <c r="A25" s="10">
        <v>11</v>
      </c>
      <c r="B25" s="11" t="s">
        <v>156</v>
      </c>
      <c r="C25" s="28">
        <v>10058.3531</v>
      </c>
      <c r="D25" s="28">
        <f t="shared" si="0"/>
        <v>10762.437817000002</v>
      </c>
      <c r="E25" s="34">
        <f t="shared" si="1"/>
        <v>1937.2388070600002</v>
      </c>
      <c r="F25" s="46">
        <f t="shared" si="2"/>
        <v>12699.676624060003</v>
      </c>
    </row>
    <row r="26" spans="1:6" ht="25.5">
      <c r="A26" s="10">
        <v>12</v>
      </c>
      <c r="B26" s="11" t="s">
        <v>157</v>
      </c>
      <c r="C26" s="28">
        <v>8282.15096</v>
      </c>
      <c r="D26" s="28">
        <f t="shared" si="0"/>
        <v>8861.901527200002</v>
      </c>
      <c r="E26" s="34">
        <f t="shared" si="1"/>
        <v>1595.1422748960001</v>
      </c>
      <c r="F26" s="46">
        <f t="shared" si="2"/>
        <v>10457.043802096001</v>
      </c>
    </row>
    <row r="27" spans="1:6" ht="25.5">
      <c r="A27" s="10">
        <v>13</v>
      </c>
      <c r="B27" s="11" t="s">
        <v>158</v>
      </c>
      <c r="C27" s="28">
        <v>7547.444020000001</v>
      </c>
      <c r="D27" s="28">
        <f t="shared" si="0"/>
        <v>8075.765101400001</v>
      </c>
      <c r="E27" s="34">
        <f t="shared" si="1"/>
        <v>1453.6377182520002</v>
      </c>
      <c r="F27" s="46">
        <f t="shared" si="2"/>
        <v>9529.402819652001</v>
      </c>
    </row>
    <row r="28" spans="1:6" ht="25.5">
      <c r="A28" s="10">
        <v>14</v>
      </c>
      <c r="B28" s="11" t="s">
        <v>159</v>
      </c>
      <c r="C28" s="28">
        <v>19597.09066</v>
      </c>
      <c r="D28" s="28">
        <f t="shared" si="0"/>
        <v>20968.887006200002</v>
      </c>
      <c r="E28" s="34">
        <f t="shared" si="1"/>
        <v>3774.399661116</v>
      </c>
      <c r="F28" s="46">
        <f t="shared" si="2"/>
        <v>24743.286667316002</v>
      </c>
    </row>
    <row r="29" spans="1:6" ht="25.5">
      <c r="A29" s="10">
        <v>15</v>
      </c>
      <c r="B29" s="11" t="s">
        <v>160</v>
      </c>
      <c r="C29" s="28">
        <v>21012.165660000002</v>
      </c>
      <c r="D29" s="28">
        <f t="shared" si="0"/>
        <v>22483.017256200004</v>
      </c>
      <c r="E29" s="34">
        <f t="shared" si="1"/>
        <v>4046.9431061160008</v>
      </c>
      <c r="F29" s="46">
        <f t="shared" si="2"/>
        <v>26529.960362316004</v>
      </c>
    </row>
    <row r="30" spans="1:6" ht="25.5">
      <c r="A30" s="10">
        <v>16</v>
      </c>
      <c r="B30" s="16" t="s">
        <v>161</v>
      </c>
      <c r="C30" s="28">
        <v>2003.7462000000003</v>
      </c>
      <c r="D30" s="28">
        <f t="shared" si="0"/>
        <v>2144.0084340000003</v>
      </c>
      <c r="E30" s="34">
        <f t="shared" si="1"/>
        <v>385.92151812000003</v>
      </c>
      <c r="F30" s="46">
        <f t="shared" si="2"/>
        <v>2529.9299521200005</v>
      </c>
    </row>
    <row r="31" spans="1:6" ht="12.75">
      <c r="A31" s="10">
        <v>17</v>
      </c>
      <c r="B31" s="16" t="s">
        <v>162</v>
      </c>
      <c r="C31" s="28">
        <v>0</v>
      </c>
      <c r="D31" s="28">
        <f t="shared" si="0"/>
        <v>0</v>
      </c>
      <c r="E31" s="34">
        <f t="shared" si="1"/>
        <v>0</v>
      </c>
      <c r="F31" s="46">
        <f t="shared" si="2"/>
        <v>0</v>
      </c>
    </row>
    <row r="32" spans="1:6" ht="12.75">
      <c r="A32" s="10"/>
      <c r="B32" s="35" t="s">
        <v>163</v>
      </c>
      <c r="C32" s="28">
        <v>1763.7494800000002</v>
      </c>
      <c r="D32" s="28">
        <f t="shared" si="0"/>
        <v>1887.2119436000003</v>
      </c>
      <c r="E32" s="34">
        <f t="shared" si="1"/>
        <v>339.698149848</v>
      </c>
      <c r="F32" s="46">
        <f t="shared" si="2"/>
        <v>2226.910093448</v>
      </c>
    </row>
    <row r="33" spans="1:6" ht="12.75">
      <c r="A33" s="10"/>
      <c r="B33" s="35" t="s">
        <v>164</v>
      </c>
      <c r="C33" s="28">
        <v>2644.4921600000002</v>
      </c>
      <c r="D33" s="28">
        <f t="shared" si="0"/>
        <v>2829.6066112000003</v>
      </c>
      <c r="E33" s="34">
        <f t="shared" si="1"/>
        <v>509.32919001600004</v>
      </c>
      <c r="F33" s="46">
        <f t="shared" si="2"/>
        <v>3338.9358012160005</v>
      </c>
    </row>
    <row r="34" spans="1:6" ht="12.75">
      <c r="A34" s="10"/>
      <c r="B34" s="35" t="s">
        <v>165</v>
      </c>
      <c r="C34" s="28">
        <v>1429.7917800000002</v>
      </c>
      <c r="D34" s="28">
        <f t="shared" si="0"/>
        <v>1529.8772046000004</v>
      </c>
      <c r="E34" s="34">
        <f t="shared" si="1"/>
        <v>275.3778968280001</v>
      </c>
      <c r="F34" s="46">
        <f t="shared" si="2"/>
        <v>1805.2551014280004</v>
      </c>
    </row>
    <row r="35" spans="1:6" ht="12.75">
      <c r="A35" s="10">
        <v>18</v>
      </c>
      <c r="B35" s="16" t="s">
        <v>166</v>
      </c>
      <c r="C35" s="28">
        <v>0</v>
      </c>
      <c r="D35" s="28">
        <f t="shared" si="0"/>
        <v>0</v>
      </c>
      <c r="E35" s="34">
        <f t="shared" si="1"/>
        <v>0</v>
      </c>
      <c r="F35" s="46">
        <f t="shared" si="2"/>
        <v>0</v>
      </c>
    </row>
    <row r="36" spans="1:6" ht="12.75">
      <c r="A36" s="10"/>
      <c r="B36" s="16" t="s">
        <v>167</v>
      </c>
      <c r="C36" s="28">
        <v>5992</v>
      </c>
      <c r="D36" s="28">
        <f t="shared" si="0"/>
        <v>6411.4400000000005</v>
      </c>
      <c r="E36" s="34">
        <f t="shared" si="1"/>
        <v>1154.0592000000001</v>
      </c>
      <c r="F36" s="46">
        <f t="shared" si="2"/>
        <v>7565.4992</v>
      </c>
    </row>
    <row r="37" spans="1:6" ht="12.75">
      <c r="A37" s="10"/>
      <c r="B37" s="16" t="s">
        <v>168</v>
      </c>
      <c r="C37" s="28">
        <v>7597</v>
      </c>
      <c r="D37" s="28">
        <f t="shared" si="0"/>
        <v>8128.790000000001</v>
      </c>
      <c r="E37" s="34">
        <f t="shared" si="1"/>
        <v>1463.1822000000002</v>
      </c>
      <c r="F37" s="46">
        <f t="shared" si="2"/>
        <v>9591.9722</v>
      </c>
    </row>
    <row r="38" spans="1:6" ht="12.75">
      <c r="A38" s="10">
        <v>19</v>
      </c>
      <c r="B38" s="11" t="s">
        <v>169</v>
      </c>
      <c r="C38" s="28">
        <v>1763.7494800000002</v>
      </c>
      <c r="D38" s="28">
        <f t="shared" si="0"/>
        <v>1887.2119436000003</v>
      </c>
      <c r="E38" s="34">
        <f t="shared" si="1"/>
        <v>339.698149848</v>
      </c>
      <c r="F38" s="46">
        <f t="shared" si="2"/>
        <v>2226.910093448</v>
      </c>
    </row>
    <row r="39" spans="1:6" ht="25.5">
      <c r="A39" s="10">
        <v>20</v>
      </c>
      <c r="B39" s="16" t="s">
        <v>170</v>
      </c>
      <c r="C39" s="28">
        <v>1763.7494800000002</v>
      </c>
      <c r="D39" s="28">
        <f t="shared" si="0"/>
        <v>1887.2119436000003</v>
      </c>
      <c r="E39" s="34">
        <f t="shared" si="1"/>
        <v>339.698149848</v>
      </c>
      <c r="F39" s="46">
        <f t="shared" si="2"/>
        <v>2226.910093448</v>
      </c>
    </row>
    <row r="40" spans="1:6" ht="12.75">
      <c r="A40" s="10">
        <v>21</v>
      </c>
      <c r="B40" s="11" t="s">
        <v>171</v>
      </c>
      <c r="C40" s="28">
        <v>7841.779620000001</v>
      </c>
      <c r="D40" s="28">
        <f t="shared" si="0"/>
        <v>8390.704193400003</v>
      </c>
      <c r="E40" s="34">
        <f t="shared" si="1"/>
        <v>1510.3267548120004</v>
      </c>
      <c r="F40" s="46">
        <f t="shared" si="2"/>
        <v>9901.030948212003</v>
      </c>
    </row>
    <row r="41" spans="1:6" ht="12.75">
      <c r="A41" s="10">
        <v>22</v>
      </c>
      <c r="B41" s="11" t="s">
        <v>172</v>
      </c>
      <c r="C41" s="28">
        <v>7987.815360000001</v>
      </c>
      <c r="D41" s="28">
        <f t="shared" si="0"/>
        <v>8546.962435200003</v>
      </c>
      <c r="E41" s="34">
        <f t="shared" si="1"/>
        <v>1538.4532383360004</v>
      </c>
      <c r="F41" s="46">
        <f t="shared" si="2"/>
        <v>10085.415673536003</v>
      </c>
    </row>
    <row r="42" spans="1:6" ht="14.25" customHeight="1">
      <c r="A42" s="10">
        <v>23</v>
      </c>
      <c r="B42" s="11" t="s">
        <v>173</v>
      </c>
      <c r="C42" s="28">
        <v>30456.942240000004</v>
      </c>
      <c r="D42" s="28">
        <f t="shared" si="0"/>
        <v>32588.928196800007</v>
      </c>
      <c r="E42" s="34">
        <f t="shared" si="1"/>
        <v>5866.007075424001</v>
      </c>
      <c r="F42" s="46">
        <f t="shared" si="2"/>
        <v>38454.93527222401</v>
      </c>
    </row>
    <row r="43" spans="1:6" ht="12.75" customHeight="1">
      <c r="A43" s="10">
        <v>24</v>
      </c>
      <c r="B43" s="11" t="s">
        <v>174</v>
      </c>
      <c r="C43" s="28">
        <v>2310.5344600000003</v>
      </c>
      <c r="D43" s="28">
        <f t="shared" si="0"/>
        <v>2472.2718722000004</v>
      </c>
      <c r="E43" s="34">
        <f t="shared" si="1"/>
        <v>445.00893699600005</v>
      </c>
      <c r="F43" s="46">
        <f t="shared" si="2"/>
        <v>2917.2808091960005</v>
      </c>
    </row>
    <row r="44" spans="1:6" ht="29.25" customHeight="1">
      <c r="A44" s="10">
        <v>25</v>
      </c>
      <c r="B44" s="11" t="s">
        <v>175</v>
      </c>
      <c r="C44" s="28">
        <v>2257.32764</v>
      </c>
      <c r="D44" s="28">
        <f t="shared" si="0"/>
        <v>2415.3405748</v>
      </c>
      <c r="E44" s="34">
        <f t="shared" si="1"/>
        <v>434.761303464</v>
      </c>
      <c r="F44" s="46">
        <f t="shared" si="2"/>
        <v>2850.101878264</v>
      </c>
    </row>
    <row r="45" spans="1:6" ht="27" customHeight="1">
      <c r="A45" s="10">
        <v>26</v>
      </c>
      <c r="B45" s="16" t="s">
        <v>176</v>
      </c>
      <c r="C45" s="28">
        <v>6331.611580000001</v>
      </c>
      <c r="D45" s="28">
        <f t="shared" si="0"/>
        <v>6774.824390600001</v>
      </c>
      <c r="E45" s="34">
        <f t="shared" si="1"/>
        <v>1219.4683903080002</v>
      </c>
      <c r="F45" s="46">
        <f t="shared" si="2"/>
        <v>7994.292780908001</v>
      </c>
    </row>
    <row r="46" spans="1:6" ht="15" customHeight="1">
      <c r="A46" s="10">
        <v>27</v>
      </c>
      <c r="B46" s="11" t="s">
        <v>177</v>
      </c>
      <c r="C46" s="28">
        <v>6465.194660000001</v>
      </c>
      <c r="D46" s="28">
        <f t="shared" si="0"/>
        <v>6917.758286200002</v>
      </c>
      <c r="E46" s="34">
        <f t="shared" si="1"/>
        <v>1245.1964915160004</v>
      </c>
      <c r="F46" s="46">
        <f t="shared" si="2"/>
        <v>8162.954777716002</v>
      </c>
    </row>
    <row r="47" spans="1:6" ht="24.75" customHeight="1">
      <c r="A47" s="10">
        <v>28</v>
      </c>
      <c r="B47" s="11" t="s">
        <v>178</v>
      </c>
      <c r="C47" s="28">
        <v>15428.84574</v>
      </c>
      <c r="D47" s="28">
        <f t="shared" si="0"/>
        <v>16508.864941800002</v>
      </c>
      <c r="E47" s="34">
        <f t="shared" si="1"/>
        <v>2971.595689524</v>
      </c>
      <c r="F47" s="46">
        <f t="shared" si="2"/>
        <v>19480.460631324004</v>
      </c>
    </row>
    <row r="48" spans="1:6" ht="24" customHeight="1">
      <c r="A48" s="10">
        <v>29</v>
      </c>
      <c r="B48" s="11" t="s">
        <v>179</v>
      </c>
      <c r="C48" s="28">
        <v>18073.337900000002</v>
      </c>
      <c r="D48" s="28">
        <f t="shared" si="0"/>
        <v>19338.471553000003</v>
      </c>
      <c r="E48" s="34">
        <f t="shared" si="1"/>
        <v>3480.9248795400003</v>
      </c>
      <c r="F48" s="46">
        <f t="shared" si="2"/>
        <v>22819.396432540005</v>
      </c>
    </row>
    <row r="49" spans="1:6" ht="24" customHeight="1">
      <c r="A49" s="10">
        <v>30</v>
      </c>
      <c r="B49" s="11" t="s">
        <v>180</v>
      </c>
      <c r="C49" s="28">
        <v>4475.03318</v>
      </c>
      <c r="D49" s="28">
        <f t="shared" si="0"/>
        <v>4788.285502600001</v>
      </c>
      <c r="E49" s="34">
        <f t="shared" si="1"/>
        <v>861.891390468</v>
      </c>
      <c r="F49" s="46">
        <f t="shared" si="2"/>
        <v>5650.176893068001</v>
      </c>
    </row>
    <row r="50" spans="1:6" ht="25.5" customHeight="1">
      <c r="A50" s="10">
        <v>31</v>
      </c>
      <c r="B50" s="11" t="s">
        <v>181</v>
      </c>
      <c r="C50" s="28">
        <v>6518.40148</v>
      </c>
      <c r="D50" s="28">
        <f t="shared" si="0"/>
        <v>6974.689583600001</v>
      </c>
      <c r="E50" s="34">
        <f t="shared" si="1"/>
        <v>1255.4441250480002</v>
      </c>
      <c r="F50" s="46">
        <f t="shared" si="2"/>
        <v>8230.133708648002</v>
      </c>
    </row>
    <row r="51" spans="1:6" ht="25.5">
      <c r="A51" s="10">
        <v>32</v>
      </c>
      <c r="B51" s="11" t="s">
        <v>182</v>
      </c>
      <c r="C51" s="28">
        <v>7987.815360000001</v>
      </c>
      <c r="D51" s="28">
        <f t="shared" si="0"/>
        <v>8546.962435200003</v>
      </c>
      <c r="E51" s="34">
        <f t="shared" si="1"/>
        <v>1538.4532383360004</v>
      </c>
      <c r="F51" s="46">
        <f t="shared" si="2"/>
        <v>10085.415673536003</v>
      </c>
    </row>
    <row r="52" spans="1:6" ht="25.5">
      <c r="A52" s="10">
        <v>33</v>
      </c>
      <c r="B52" s="76" t="s">
        <v>183</v>
      </c>
      <c r="C52" s="28">
        <v>6318.026860000001</v>
      </c>
      <c r="D52" s="28">
        <f t="shared" si="0"/>
        <v>6760.2887402000015</v>
      </c>
      <c r="E52" s="34">
        <f t="shared" si="1"/>
        <v>1216.8519732360003</v>
      </c>
      <c r="F52" s="46">
        <f t="shared" si="2"/>
        <v>7977.1407134360015</v>
      </c>
    </row>
    <row r="53" spans="1:6" ht="25.5">
      <c r="A53" s="10">
        <v>34</v>
      </c>
      <c r="B53" s="11" t="s">
        <v>184</v>
      </c>
      <c r="C53" s="28">
        <v>7975.3627000000015</v>
      </c>
      <c r="D53" s="28">
        <f t="shared" si="0"/>
        <v>8533.638089000002</v>
      </c>
      <c r="E53" s="34">
        <f t="shared" si="1"/>
        <v>1536.0548560200002</v>
      </c>
      <c r="F53" s="46">
        <f t="shared" si="2"/>
        <v>10069.692945020002</v>
      </c>
    </row>
    <row r="54" spans="1:6" ht="12.75">
      <c r="A54" s="10">
        <v>35</v>
      </c>
      <c r="B54" s="11" t="s">
        <v>185</v>
      </c>
      <c r="C54" s="28">
        <v>7975.3627000000015</v>
      </c>
      <c r="D54" s="28">
        <f t="shared" si="0"/>
        <v>8533.638089000002</v>
      </c>
      <c r="E54" s="34">
        <f t="shared" si="1"/>
        <v>1536.0548560200002</v>
      </c>
      <c r="F54" s="46">
        <f t="shared" si="2"/>
        <v>10069.692945020002</v>
      </c>
    </row>
    <row r="55" spans="1:6" ht="25.5">
      <c r="A55" s="10">
        <v>36</v>
      </c>
      <c r="B55" s="11" t="s">
        <v>186</v>
      </c>
      <c r="C55" s="28">
        <v>7293.862580000001</v>
      </c>
      <c r="D55" s="28">
        <f t="shared" si="0"/>
        <v>7804.432960600001</v>
      </c>
      <c r="E55" s="34">
        <f t="shared" si="1"/>
        <v>1404.7979329080001</v>
      </c>
      <c r="F55" s="46">
        <f t="shared" si="2"/>
        <v>9209.230893508002</v>
      </c>
    </row>
    <row r="56" spans="1:6" ht="12.75" customHeight="1">
      <c r="A56" s="10">
        <v>37</v>
      </c>
      <c r="B56" s="11" t="s">
        <v>187</v>
      </c>
      <c r="C56" s="28">
        <v>3767.4956800000004</v>
      </c>
      <c r="D56" s="28">
        <f t="shared" si="0"/>
        <v>4031.2203776000006</v>
      </c>
      <c r="E56" s="34">
        <f t="shared" si="1"/>
        <v>725.619667968</v>
      </c>
      <c r="F56" s="46">
        <f t="shared" si="2"/>
        <v>4756.840045568</v>
      </c>
    </row>
    <row r="57" spans="1:6" ht="12.75" customHeight="1">
      <c r="A57" s="10">
        <v>38</v>
      </c>
      <c r="B57" s="11" t="s">
        <v>188</v>
      </c>
      <c r="C57" s="28">
        <v>9323.64616</v>
      </c>
      <c r="D57" s="28">
        <f t="shared" si="0"/>
        <v>9976.3013912</v>
      </c>
      <c r="E57" s="34">
        <f t="shared" si="1"/>
        <v>1795.7342504160001</v>
      </c>
      <c r="F57" s="46">
        <f t="shared" si="2"/>
        <v>11772.035641616001</v>
      </c>
    </row>
    <row r="58" spans="1:6" ht="12.75">
      <c r="A58" s="10">
        <v>39</v>
      </c>
      <c r="B58" s="11" t="s">
        <v>189</v>
      </c>
      <c r="C58" s="28">
        <v>6105.19958</v>
      </c>
      <c r="D58" s="28">
        <f t="shared" si="0"/>
        <v>6532.563550600001</v>
      </c>
      <c r="E58" s="34">
        <f t="shared" si="1"/>
        <v>1175.861439108</v>
      </c>
      <c r="F58" s="46">
        <f t="shared" si="2"/>
        <v>7708.424989708001</v>
      </c>
    </row>
    <row r="59" spans="1:6" ht="12.75" customHeight="1">
      <c r="A59" s="10">
        <v>40</v>
      </c>
      <c r="B59" s="11" t="s">
        <v>190</v>
      </c>
      <c r="C59" s="28">
        <v>15228.471120000002</v>
      </c>
      <c r="D59" s="28">
        <f t="shared" si="0"/>
        <v>16294.464098400003</v>
      </c>
      <c r="E59" s="34">
        <f t="shared" si="1"/>
        <v>2933.0035377120007</v>
      </c>
      <c r="F59" s="46">
        <f t="shared" si="2"/>
        <v>19227.467636112004</v>
      </c>
    </row>
    <row r="60" spans="1:6" ht="12.75" customHeight="1">
      <c r="A60" s="10">
        <v>41</v>
      </c>
      <c r="B60" s="11" t="s">
        <v>191</v>
      </c>
      <c r="C60" s="28">
        <v>19970.67046</v>
      </c>
      <c r="D60" s="28">
        <f t="shared" si="0"/>
        <v>21368.6173922</v>
      </c>
      <c r="E60" s="34">
        <f t="shared" si="1"/>
        <v>3846.351130596</v>
      </c>
      <c r="F60" s="46">
        <f t="shared" si="2"/>
        <v>25214.968522796</v>
      </c>
    </row>
    <row r="61" spans="1:6" ht="12.75">
      <c r="A61" s="10">
        <v>42</v>
      </c>
      <c r="B61" s="11" t="s">
        <v>192</v>
      </c>
      <c r="C61" s="28">
        <v>6184.4437800000005</v>
      </c>
      <c r="D61" s="28">
        <f t="shared" si="0"/>
        <v>6617.354844600001</v>
      </c>
      <c r="E61" s="34">
        <f t="shared" si="1"/>
        <v>1191.1238720280003</v>
      </c>
      <c r="F61" s="46">
        <f t="shared" si="2"/>
        <v>7808.478716628002</v>
      </c>
    </row>
    <row r="62" spans="1:6" ht="12.75">
      <c r="A62" s="10">
        <v>43</v>
      </c>
      <c r="B62" s="11" t="s">
        <v>193</v>
      </c>
      <c r="C62" s="28">
        <v>4555.40944</v>
      </c>
      <c r="D62" s="28">
        <f t="shared" si="0"/>
        <v>4874.2881008</v>
      </c>
      <c r="E62" s="34">
        <f t="shared" si="1"/>
        <v>877.371858144</v>
      </c>
      <c r="F62" s="46">
        <f t="shared" si="2"/>
        <v>5751.659958944</v>
      </c>
    </row>
    <row r="63" spans="1:6" ht="12.75">
      <c r="A63" s="10">
        <v>44</v>
      </c>
      <c r="B63" s="11" t="s">
        <v>194</v>
      </c>
      <c r="C63" s="28">
        <v>5690.865620000001</v>
      </c>
      <c r="D63" s="28">
        <f t="shared" si="0"/>
        <v>6089.226213400002</v>
      </c>
      <c r="E63" s="34">
        <f t="shared" si="1"/>
        <v>1096.0607184120004</v>
      </c>
      <c r="F63" s="46">
        <f t="shared" si="2"/>
        <v>7185.286931812003</v>
      </c>
    </row>
    <row r="64" spans="1:6" ht="12.75">
      <c r="A64" s="10">
        <v>45</v>
      </c>
      <c r="B64" s="11" t="s">
        <v>195</v>
      </c>
      <c r="C64" s="28">
        <v>2204.12082</v>
      </c>
      <c r="D64" s="28">
        <f t="shared" si="0"/>
        <v>2358.4092774</v>
      </c>
      <c r="E64" s="34">
        <f t="shared" si="1"/>
        <v>424.51366993199997</v>
      </c>
      <c r="F64" s="46">
        <f t="shared" si="2"/>
        <v>2782.922947332</v>
      </c>
    </row>
    <row r="65" spans="1:6" ht="12.75" customHeight="1">
      <c r="A65" s="10">
        <v>46</v>
      </c>
      <c r="B65" s="16" t="s">
        <v>196</v>
      </c>
      <c r="C65" s="28">
        <v>1215.8324400000001</v>
      </c>
      <c r="D65" s="28">
        <f t="shared" si="0"/>
        <v>1300.9407108000003</v>
      </c>
      <c r="E65" s="34">
        <f t="shared" si="1"/>
        <v>234.16932794400003</v>
      </c>
      <c r="F65" s="46">
        <f t="shared" si="2"/>
        <v>1535.1100387440003</v>
      </c>
    </row>
    <row r="66" spans="1:6" ht="12.75">
      <c r="A66" s="10">
        <v>47</v>
      </c>
      <c r="B66" s="11" t="s">
        <v>197</v>
      </c>
      <c r="C66" s="28">
        <v>2805.2446800000002</v>
      </c>
      <c r="D66" s="28">
        <f t="shared" si="0"/>
        <v>3001.6118076000002</v>
      </c>
      <c r="E66" s="34">
        <f t="shared" si="1"/>
        <v>540.2901253680001</v>
      </c>
      <c r="F66" s="46">
        <f t="shared" si="2"/>
        <v>3541.9019329680004</v>
      </c>
    </row>
    <row r="67" spans="1:6" ht="12.75">
      <c r="A67" s="10">
        <v>48</v>
      </c>
      <c r="B67" s="11" t="s">
        <v>198</v>
      </c>
      <c r="C67" s="28">
        <v>4194.282300000001</v>
      </c>
      <c r="D67" s="28">
        <f t="shared" si="0"/>
        <v>4487.882061000001</v>
      </c>
      <c r="E67" s="34">
        <f t="shared" si="1"/>
        <v>807.8187709800002</v>
      </c>
      <c r="F67" s="46">
        <f t="shared" si="2"/>
        <v>5295.700831980002</v>
      </c>
    </row>
    <row r="68" spans="1:6" ht="25.5">
      <c r="A68" s="10">
        <v>49</v>
      </c>
      <c r="B68" s="11" t="s">
        <v>199</v>
      </c>
      <c r="C68" s="28">
        <v>4635.7857</v>
      </c>
      <c r="D68" s="28">
        <f t="shared" si="0"/>
        <v>4960.290699000001</v>
      </c>
      <c r="E68" s="34">
        <f t="shared" si="1"/>
        <v>892.8523258200001</v>
      </c>
      <c r="F68" s="46">
        <f t="shared" si="2"/>
        <v>5853.143024820001</v>
      </c>
    </row>
    <row r="69" spans="1:6" ht="12.75">
      <c r="A69" s="10">
        <v>50</v>
      </c>
      <c r="B69" s="11" t="s">
        <v>200</v>
      </c>
      <c r="C69" s="28">
        <v>17939.754820000002</v>
      </c>
      <c r="D69" s="28">
        <f t="shared" si="0"/>
        <v>19195.537657400004</v>
      </c>
      <c r="E69" s="34">
        <f t="shared" si="1"/>
        <v>3455.1967783320006</v>
      </c>
      <c r="F69" s="46">
        <f t="shared" si="2"/>
        <v>22650.734435732003</v>
      </c>
    </row>
    <row r="70" spans="1:6" ht="12.75">
      <c r="A70" s="10">
        <v>51</v>
      </c>
      <c r="B70" s="11" t="s">
        <v>201</v>
      </c>
      <c r="C70" s="28">
        <v>21039.3351</v>
      </c>
      <c r="D70" s="28">
        <f t="shared" si="0"/>
        <v>22512.088557000003</v>
      </c>
      <c r="E70" s="34">
        <f t="shared" si="1"/>
        <v>4052.1759402600005</v>
      </c>
      <c r="F70" s="46">
        <f t="shared" si="2"/>
        <v>26564.264497260003</v>
      </c>
    </row>
    <row r="71" spans="1:6" ht="12.75">
      <c r="A71" s="10">
        <v>52</v>
      </c>
      <c r="B71" s="76" t="s">
        <v>202</v>
      </c>
      <c r="C71" s="28">
        <v>27250.94832</v>
      </c>
      <c r="D71" s="28">
        <f t="shared" si="0"/>
        <v>29158.5147024</v>
      </c>
      <c r="E71" s="34">
        <f t="shared" si="1"/>
        <v>5248.532646432</v>
      </c>
      <c r="F71" s="46">
        <f t="shared" si="2"/>
        <v>34407.047348832</v>
      </c>
    </row>
    <row r="72" spans="1:6" ht="12.75">
      <c r="A72" s="10">
        <v>53</v>
      </c>
      <c r="B72" s="11" t="s">
        <v>203</v>
      </c>
      <c r="C72" s="28">
        <v>31926.356120000004</v>
      </c>
      <c r="D72" s="28">
        <f t="shared" si="0"/>
        <v>34161.201048400006</v>
      </c>
      <c r="E72" s="34">
        <f t="shared" si="1"/>
        <v>6149.016188712001</v>
      </c>
      <c r="F72" s="46">
        <f t="shared" si="2"/>
        <v>40310.21723711201</v>
      </c>
    </row>
    <row r="73" spans="1:6" ht="12.75">
      <c r="A73" s="10">
        <v>54</v>
      </c>
      <c r="B73" s="11" t="s">
        <v>204</v>
      </c>
      <c r="C73" s="28">
        <v>1395.8299800000002</v>
      </c>
      <c r="D73" s="28">
        <f t="shared" si="0"/>
        <v>1493.5380786000003</v>
      </c>
      <c r="E73" s="34">
        <f t="shared" si="1"/>
        <v>268.83685414800004</v>
      </c>
      <c r="F73" s="46">
        <f t="shared" si="2"/>
        <v>1762.3749327480004</v>
      </c>
    </row>
    <row r="74" spans="1:6" ht="12.75">
      <c r="A74" s="10">
        <v>55</v>
      </c>
      <c r="B74" s="11" t="s">
        <v>205</v>
      </c>
      <c r="C74" s="28">
        <v>3299.9549</v>
      </c>
      <c r="D74" s="28">
        <f t="shared" si="0"/>
        <v>3530.9517430000005</v>
      </c>
      <c r="E74" s="34">
        <f t="shared" si="1"/>
        <v>635.57131374</v>
      </c>
      <c r="F74" s="46">
        <f t="shared" si="2"/>
        <v>4166.52305674</v>
      </c>
    </row>
    <row r="75" spans="1:6" ht="12.75">
      <c r="A75" s="10">
        <v>56</v>
      </c>
      <c r="B75" s="11" t="s">
        <v>206</v>
      </c>
      <c r="C75" s="28">
        <v>32474.27316</v>
      </c>
      <c r="D75" s="28">
        <f t="shared" si="0"/>
        <v>34747.4722812</v>
      </c>
      <c r="E75" s="34">
        <f t="shared" si="1"/>
        <v>6254.545010616001</v>
      </c>
      <c r="F75" s="46">
        <f t="shared" si="2"/>
        <v>41002.017291816</v>
      </c>
    </row>
    <row r="76" spans="1:6" ht="12.75">
      <c r="A76" s="10">
        <v>57</v>
      </c>
      <c r="B76" s="11" t="s">
        <v>207</v>
      </c>
      <c r="C76" s="28">
        <v>28733.946920000006</v>
      </c>
      <c r="D76" s="28">
        <f t="shared" si="0"/>
        <v>30745.323204400007</v>
      </c>
      <c r="E76" s="34">
        <f t="shared" si="1"/>
        <v>5534.158176792001</v>
      </c>
      <c r="F76" s="46">
        <f t="shared" si="2"/>
        <v>36279.48138119201</v>
      </c>
    </row>
    <row r="77" spans="1:6" ht="12.75">
      <c r="A77" s="10">
        <v>58</v>
      </c>
      <c r="B77" s="11" t="s">
        <v>208</v>
      </c>
      <c r="C77" s="28">
        <v>2137.3292800000004</v>
      </c>
      <c r="D77" s="28">
        <f t="shared" si="0"/>
        <v>2286.9423296000004</v>
      </c>
      <c r="E77" s="34">
        <f t="shared" si="1"/>
        <v>411.6496193280001</v>
      </c>
      <c r="F77" s="46">
        <f t="shared" si="2"/>
        <v>2698.5919489280004</v>
      </c>
    </row>
    <row r="78" spans="1:6" ht="12.75">
      <c r="A78" s="10">
        <v>59</v>
      </c>
      <c r="B78" s="11" t="s">
        <v>209</v>
      </c>
      <c r="C78" s="28">
        <v>4261.073840000001</v>
      </c>
      <c r="D78" s="28">
        <f t="shared" si="0"/>
        <v>4559.349008800002</v>
      </c>
      <c r="E78" s="34">
        <f t="shared" si="1"/>
        <v>820.6828215840003</v>
      </c>
      <c r="F78" s="46">
        <f t="shared" si="2"/>
        <v>5380.031830384002</v>
      </c>
    </row>
    <row r="79" spans="1:6" ht="12.75">
      <c r="A79" s="10">
        <v>60</v>
      </c>
      <c r="B79" s="11" t="s">
        <v>210</v>
      </c>
      <c r="C79" s="28">
        <v>3379.1991000000003</v>
      </c>
      <c r="D79" s="28">
        <f t="shared" si="0"/>
        <v>3615.7430370000006</v>
      </c>
      <c r="E79" s="34">
        <f t="shared" si="1"/>
        <v>650.8337466600001</v>
      </c>
      <c r="F79" s="46">
        <f t="shared" si="2"/>
        <v>4266.576783660001</v>
      </c>
    </row>
    <row r="80" spans="1:6" ht="12.75">
      <c r="A80" s="10">
        <v>61</v>
      </c>
      <c r="B80" s="16" t="s">
        <v>211</v>
      </c>
      <c r="C80" s="28">
        <v>30576.940600000005</v>
      </c>
      <c r="D80" s="28">
        <f>C80*1.07</f>
        <v>32717.32644200001</v>
      </c>
      <c r="E80" s="34">
        <f>D80*0.18</f>
        <v>5889.118759560001</v>
      </c>
      <c r="F80" s="46">
        <f>D80+E80</f>
        <v>38606.44520156001</v>
      </c>
    </row>
    <row r="81" spans="1:6" ht="12.75">
      <c r="A81" s="10">
        <v>62</v>
      </c>
      <c r="B81" s="11" t="s">
        <v>93</v>
      </c>
      <c r="C81" s="28">
        <v>6610.995000000001</v>
      </c>
      <c r="D81" s="28">
        <f>C81*1.07</f>
        <v>7073.764650000001</v>
      </c>
      <c r="E81" s="34">
        <f>D81*0.18</f>
        <v>1273.2776370000001</v>
      </c>
      <c r="F81" s="46">
        <f>D81+E81</f>
        <v>8347.042287</v>
      </c>
    </row>
    <row r="83" spans="1:3" ht="12.75">
      <c r="A83" s="110" t="s">
        <v>7</v>
      </c>
      <c r="B83" s="110"/>
      <c r="C83" s="67"/>
    </row>
    <row r="84" spans="1:3" ht="12.75" customHeight="1">
      <c r="A84" s="113"/>
      <c r="B84" s="113"/>
      <c r="C84" s="23"/>
    </row>
    <row r="85" spans="1:6" ht="12.75" customHeight="1">
      <c r="A85" s="89" t="s">
        <v>255</v>
      </c>
      <c r="B85" s="105"/>
      <c r="C85" s="105"/>
      <c r="D85" s="98"/>
      <c r="E85" s="98"/>
      <c r="F85" s="98"/>
    </row>
    <row r="86" spans="1:6" ht="12.75">
      <c r="A86" s="105"/>
      <c r="B86" s="105"/>
      <c r="C86" s="105"/>
      <c r="D86" s="98"/>
      <c r="E86" s="98"/>
      <c r="F86" s="98"/>
    </row>
    <row r="87" ht="12.75" customHeight="1">
      <c r="A87" s="19"/>
    </row>
    <row r="90" ht="12.75">
      <c r="B90" s="19" t="s">
        <v>212</v>
      </c>
    </row>
    <row r="91" spans="2:3" ht="15" customHeight="1">
      <c r="B91" s="20" t="s">
        <v>213</v>
      </c>
      <c r="C91" s="20"/>
    </row>
  </sheetData>
  <sheetProtection/>
  <mergeCells count="16">
    <mergeCell ref="D1:E1"/>
    <mergeCell ref="D2:E2"/>
    <mergeCell ref="D4:E4"/>
    <mergeCell ref="A85:F86"/>
    <mergeCell ref="A8:F8"/>
    <mergeCell ref="A9:F10"/>
    <mergeCell ref="A11:F11"/>
    <mergeCell ref="D5:E5"/>
    <mergeCell ref="D13:F13"/>
    <mergeCell ref="D6:E6"/>
    <mergeCell ref="D3:F3"/>
    <mergeCell ref="A84:B84"/>
    <mergeCell ref="A12:B12"/>
    <mergeCell ref="A83:B83"/>
    <mergeCell ref="A13:A14"/>
    <mergeCell ref="B13:B14"/>
  </mergeCells>
  <printOptions horizontalCentered="1"/>
  <pageMargins left="0.46" right="0.18" top="0.5905511811023623" bottom="0.1968503937007874" header="0" footer="0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SheetLayoutView="100" zoomScalePageLayoutView="0" workbookViewId="0" topLeftCell="A13">
      <selection activeCell="A12" sqref="A12:B12"/>
    </sheetView>
  </sheetViews>
  <sheetFormatPr defaultColWidth="9.140625" defaultRowHeight="12.75"/>
  <cols>
    <col min="1" max="1" width="4.28125" style="23" customWidth="1"/>
    <col min="2" max="2" width="44.8515625" style="19" customWidth="1"/>
    <col min="3" max="3" width="17.421875" style="19" customWidth="1"/>
    <col min="4" max="4" width="12.00390625" style="19" customWidth="1"/>
    <col min="5" max="5" width="12.28125" style="8" customWidth="1"/>
    <col min="6" max="6" width="11.7109375" style="4" hidden="1" customWidth="1"/>
    <col min="7" max="7" width="23.421875" style="4" hidden="1" customWidth="1"/>
    <col min="8" max="8" width="18.421875" style="4" hidden="1" customWidth="1"/>
    <col min="9" max="16384" width="9.140625" style="4" customWidth="1"/>
  </cols>
  <sheetData>
    <row r="1" spans="1:10" ht="14.25" customHeight="1">
      <c r="A1" s="1"/>
      <c r="B1" s="2"/>
      <c r="C1" s="104" t="s">
        <v>0</v>
      </c>
      <c r="D1" s="98"/>
      <c r="E1" s="98"/>
      <c r="F1" s="98"/>
      <c r="G1" s="98"/>
      <c r="H1" s="98"/>
      <c r="I1" s="3"/>
      <c r="J1" s="3"/>
    </row>
    <row r="2" spans="1:10" ht="12.75" customHeight="1">
      <c r="A2" s="1"/>
      <c r="B2" s="2"/>
      <c r="C2" s="102" t="s">
        <v>1</v>
      </c>
      <c r="D2" s="98"/>
      <c r="E2" s="98"/>
      <c r="F2" s="98"/>
      <c r="G2" s="98"/>
      <c r="H2" s="98"/>
      <c r="I2" s="43"/>
      <c r="J2" s="43"/>
    </row>
    <row r="3" spans="1:10" ht="12.75">
      <c r="A3" s="1"/>
      <c r="B3" s="2"/>
      <c r="C3" s="101" t="s">
        <v>250</v>
      </c>
      <c r="D3" s="98"/>
      <c r="E3" s="98"/>
      <c r="F3" s="98"/>
      <c r="G3" s="98"/>
      <c r="H3" s="98"/>
      <c r="I3" s="43"/>
      <c r="J3" s="30"/>
    </row>
    <row r="4" spans="1:10" ht="12.75" customHeight="1">
      <c r="A4" s="1"/>
      <c r="B4" s="2"/>
      <c r="C4" s="102" t="s">
        <v>238</v>
      </c>
      <c r="D4" s="98"/>
      <c r="E4" s="98"/>
      <c r="F4" s="98"/>
      <c r="G4" s="98"/>
      <c r="H4" s="98"/>
      <c r="I4" s="43"/>
      <c r="J4" s="43"/>
    </row>
    <row r="5" spans="1:10" ht="24.75" customHeight="1">
      <c r="A5" s="1"/>
      <c r="B5" s="2"/>
      <c r="C5" s="101" t="s">
        <v>251</v>
      </c>
      <c r="D5" s="98"/>
      <c r="E5" s="98"/>
      <c r="F5" s="98"/>
      <c r="G5" s="98"/>
      <c r="H5" s="98"/>
      <c r="I5" s="43"/>
      <c r="J5" s="43"/>
    </row>
    <row r="6" spans="1:9" ht="14.25" customHeight="1">
      <c r="A6" s="1"/>
      <c r="B6" s="2"/>
      <c r="C6" s="101" t="s">
        <v>276</v>
      </c>
      <c r="D6" s="101"/>
      <c r="E6" s="133"/>
      <c r="F6" s="133"/>
      <c r="G6" s="133" t="s">
        <v>260</v>
      </c>
      <c r="H6" s="133"/>
      <c r="I6" s="1"/>
    </row>
    <row r="7" spans="1:7" ht="12.75">
      <c r="A7" s="1"/>
      <c r="B7" s="2"/>
      <c r="C7" s="2"/>
      <c r="D7" s="2"/>
      <c r="E7" s="1"/>
      <c r="F7" s="36"/>
      <c r="G7" s="36"/>
    </row>
    <row r="8" spans="1:8" s="37" customFormat="1" ht="15.75" customHeight="1">
      <c r="A8" s="91" t="s">
        <v>2</v>
      </c>
      <c r="B8" s="91"/>
      <c r="C8" s="91"/>
      <c r="D8" s="91"/>
      <c r="E8" s="91"/>
      <c r="F8" s="97"/>
      <c r="G8" s="97"/>
      <c r="H8" s="98"/>
    </row>
    <row r="9" spans="1:8" s="37" customFormat="1" ht="15.75" customHeight="1">
      <c r="A9" s="91" t="s">
        <v>214</v>
      </c>
      <c r="B9" s="91"/>
      <c r="C9" s="91"/>
      <c r="D9" s="91"/>
      <c r="E9" s="91"/>
      <c r="F9" s="97"/>
      <c r="G9" s="97"/>
      <c r="H9" s="98"/>
    </row>
    <row r="10" spans="1:8" s="37" customFormat="1" ht="15.75" customHeight="1">
      <c r="A10" s="91" t="s">
        <v>215</v>
      </c>
      <c r="B10" s="91"/>
      <c r="C10" s="91"/>
      <c r="D10" s="91"/>
      <c r="E10" s="91"/>
      <c r="F10" s="97"/>
      <c r="G10" s="97"/>
      <c r="H10" s="98"/>
    </row>
    <row r="11" spans="1:8" s="37" customFormat="1" ht="15.75" customHeight="1">
      <c r="A11" s="90" t="s">
        <v>277</v>
      </c>
      <c r="B11" s="91"/>
      <c r="C11" s="91"/>
      <c r="D11" s="91"/>
      <c r="E11" s="91"/>
      <c r="F11" s="97"/>
      <c r="G11" s="97"/>
      <c r="H11" s="98"/>
    </row>
    <row r="12" spans="1:5" ht="12.75" customHeight="1">
      <c r="A12" s="114"/>
      <c r="B12" s="114"/>
      <c r="C12" s="31"/>
      <c r="D12" s="31"/>
      <c r="E12" s="7"/>
    </row>
    <row r="13" spans="1:8" ht="21" customHeight="1">
      <c r="A13" s="124" t="s">
        <v>4</v>
      </c>
      <c r="B13" s="124" t="s">
        <v>216</v>
      </c>
      <c r="C13" s="125" t="s">
        <v>217</v>
      </c>
      <c r="D13" s="121" t="s">
        <v>218</v>
      </c>
      <c r="E13" s="122"/>
      <c r="F13" s="127" t="s">
        <v>219</v>
      </c>
      <c r="G13" s="128"/>
      <c r="H13" s="131" t="s">
        <v>219</v>
      </c>
    </row>
    <row r="14" spans="1:8" ht="18.75" customHeight="1">
      <c r="A14" s="124"/>
      <c r="B14" s="124"/>
      <c r="C14" s="126"/>
      <c r="D14" s="33" t="s">
        <v>220</v>
      </c>
      <c r="E14" s="33" t="s">
        <v>221</v>
      </c>
      <c r="F14" s="129"/>
      <c r="G14" s="130"/>
      <c r="H14" s="132"/>
    </row>
    <row r="15" spans="1:8" ht="18.75" customHeight="1">
      <c r="A15" s="116" t="s">
        <v>222</v>
      </c>
      <c r="B15" s="117"/>
      <c r="C15" s="117"/>
      <c r="D15" s="117"/>
      <c r="E15" s="117"/>
      <c r="F15" s="118"/>
      <c r="G15" s="118"/>
      <c r="H15" s="119"/>
    </row>
    <row r="16" spans="1:10" ht="23.25" customHeight="1">
      <c r="A16" s="10">
        <v>1</v>
      </c>
      <c r="B16" s="16" t="s">
        <v>223</v>
      </c>
      <c r="C16" s="16"/>
      <c r="D16" s="68">
        <v>19925.54</v>
      </c>
      <c r="E16" s="47">
        <f>D16*1.18</f>
        <v>23512.1372</v>
      </c>
      <c r="F16" s="38">
        <v>14749.15</v>
      </c>
      <c r="G16" s="39">
        <v>17403.82</v>
      </c>
      <c r="H16" s="47">
        <f>18622*J16</f>
        <v>0</v>
      </c>
      <c r="J16" s="42"/>
    </row>
    <row r="17" spans="1:8" ht="29.25" customHeight="1">
      <c r="A17" s="10">
        <v>2</v>
      </c>
      <c r="B17" s="16" t="s">
        <v>224</v>
      </c>
      <c r="C17" s="16"/>
      <c r="D17" s="68">
        <v>22682.93</v>
      </c>
      <c r="E17" s="47">
        <f aca="true" t="shared" si="0" ref="E17:E22">D17*1.18</f>
        <v>26765.857399999997</v>
      </c>
      <c r="F17" s="38">
        <v>16789.83</v>
      </c>
      <c r="G17" s="39">
        <v>19812.2</v>
      </c>
      <c r="H17" s="47">
        <f>21199*$J$16</f>
        <v>0</v>
      </c>
    </row>
    <row r="18" spans="1:8" ht="23.25" customHeight="1">
      <c r="A18" s="10">
        <v>3</v>
      </c>
      <c r="B18" s="16" t="s">
        <v>225</v>
      </c>
      <c r="C18" s="16"/>
      <c r="D18" s="68">
        <v>29473.15</v>
      </c>
      <c r="E18" s="47">
        <f t="shared" si="0"/>
        <v>34778.317</v>
      </c>
      <c r="F18" s="38">
        <v>21816.1</v>
      </c>
      <c r="G18" s="39">
        <v>25742.88</v>
      </c>
      <c r="H18" s="47">
        <f>27545*$J$16</f>
        <v>0</v>
      </c>
    </row>
    <row r="19" spans="1:8" ht="23.25" customHeight="1">
      <c r="A19" s="10">
        <v>4</v>
      </c>
      <c r="B19" s="16" t="s">
        <v>226</v>
      </c>
      <c r="C19" s="16"/>
      <c r="D19" s="68">
        <v>35504.740000000005</v>
      </c>
      <c r="E19" s="47">
        <f t="shared" si="0"/>
        <v>41895.5932</v>
      </c>
      <c r="F19" s="38">
        <v>26281.36</v>
      </c>
      <c r="G19" s="39">
        <v>31011.58</v>
      </c>
      <c r="H19" s="47">
        <f>33182*$J$16</f>
        <v>0</v>
      </c>
    </row>
    <row r="20" spans="1:8" ht="23.25" customHeight="1">
      <c r="A20" s="10">
        <v>5</v>
      </c>
      <c r="B20" s="16" t="s">
        <v>227</v>
      </c>
      <c r="C20" s="16"/>
      <c r="D20" s="68">
        <v>35426.630000000005</v>
      </c>
      <c r="E20" s="47">
        <f t="shared" si="0"/>
        <v>41803.4234</v>
      </c>
      <c r="F20" s="38">
        <v>26222.88</v>
      </c>
      <c r="G20" s="39">
        <v>30943.14</v>
      </c>
      <c r="H20" s="47">
        <f>33109*$J$16</f>
        <v>0</v>
      </c>
    </row>
    <row r="21" spans="1:8" ht="23.25" customHeight="1">
      <c r="A21" s="10">
        <v>6</v>
      </c>
      <c r="B21" s="16" t="s">
        <v>228</v>
      </c>
      <c r="C21" s="16"/>
      <c r="D21" s="68">
        <v>39749.43</v>
      </c>
      <c r="E21" s="47">
        <f t="shared" si="0"/>
        <v>46904.327399999995</v>
      </c>
      <c r="F21" s="38">
        <v>29422.88</v>
      </c>
      <c r="G21" s="39">
        <v>34719.14</v>
      </c>
      <c r="H21" s="47">
        <f>37149*$J$16</f>
        <v>0</v>
      </c>
    </row>
    <row r="22" spans="1:8" ht="23.25" customHeight="1">
      <c r="A22" s="10">
        <v>7</v>
      </c>
      <c r="B22" s="16" t="s">
        <v>229</v>
      </c>
      <c r="C22" s="16"/>
      <c r="D22" s="68">
        <v>41307.350000000006</v>
      </c>
      <c r="E22" s="47">
        <f t="shared" si="0"/>
        <v>48742.673</v>
      </c>
      <c r="F22" s="38">
        <v>30576.27</v>
      </c>
      <c r="G22" s="39">
        <v>36079.68</v>
      </c>
      <c r="H22" s="47">
        <f>38605*$J$16</f>
        <v>0</v>
      </c>
    </row>
    <row r="23" spans="1:8" ht="18.75" customHeight="1">
      <c r="A23" s="116" t="s">
        <v>230</v>
      </c>
      <c r="B23" s="117"/>
      <c r="C23" s="117"/>
      <c r="D23" s="117"/>
      <c r="E23" s="117"/>
      <c r="F23" s="118"/>
      <c r="G23" s="118"/>
      <c r="H23" s="119"/>
    </row>
    <row r="24" spans="1:8" ht="41.25" customHeight="1">
      <c r="A24" s="10">
        <v>8</v>
      </c>
      <c r="B24" s="16" t="s">
        <v>231</v>
      </c>
      <c r="C24" s="40" t="s">
        <v>232</v>
      </c>
      <c r="D24" s="68">
        <v>14958.6</v>
      </c>
      <c r="E24" s="47">
        <f>D24*1.18</f>
        <v>17651.148</v>
      </c>
      <c r="F24" s="38">
        <v>11072.03</v>
      </c>
      <c r="G24" s="39">
        <v>13064.96</v>
      </c>
      <c r="H24" s="47">
        <f>13980*J16</f>
        <v>0</v>
      </c>
    </row>
    <row r="25" spans="1:8" ht="18.75" customHeight="1">
      <c r="A25" s="116" t="s">
        <v>233</v>
      </c>
      <c r="B25" s="117"/>
      <c r="C25" s="117"/>
      <c r="D25" s="117"/>
      <c r="E25" s="117"/>
      <c r="F25" s="120"/>
      <c r="G25" s="120"/>
      <c r="H25" s="119"/>
    </row>
    <row r="26" spans="1:8" ht="41.25" customHeight="1">
      <c r="A26" s="10">
        <v>9</v>
      </c>
      <c r="B26" s="16" t="s">
        <v>234</v>
      </c>
      <c r="C26" s="40" t="s">
        <v>235</v>
      </c>
      <c r="D26" s="68">
        <v>22383.33</v>
      </c>
      <c r="E26" s="47">
        <f>D26*1.18</f>
        <v>26412.329400000002</v>
      </c>
      <c r="F26" s="38">
        <v>16567.8</v>
      </c>
      <c r="G26" s="39">
        <v>19550.24</v>
      </c>
      <c r="H26" s="47">
        <f>20919*J16</f>
        <v>0</v>
      </c>
    </row>
    <row r="27" spans="1:8" ht="18.75" customHeight="1">
      <c r="A27" s="116" t="s">
        <v>236</v>
      </c>
      <c r="B27" s="117"/>
      <c r="C27" s="117"/>
      <c r="D27" s="117"/>
      <c r="E27" s="117"/>
      <c r="F27" s="120"/>
      <c r="G27" s="120"/>
      <c r="H27" s="119"/>
    </row>
    <row r="28" spans="1:8" ht="41.25" customHeight="1">
      <c r="A28" s="10">
        <v>10</v>
      </c>
      <c r="B28" s="16" t="s">
        <v>234</v>
      </c>
      <c r="C28" s="40"/>
      <c r="D28" s="68">
        <v>22383.33</v>
      </c>
      <c r="E28" s="47">
        <f>D28*1.18</f>
        <v>26412.329400000002</v>
      </c>
      <c r="F28" s="38">
        <v>16567.8</v>
      </c>
      <c r="G28" s="39">
        <v>19550.24</v>
      </c>
      <c r="H28" s="47">
        <f>20919*J16</f>
        <v>0</v>
      </c>
    </row>
    <row r="29" spans="1:5" ht="12.75">
      <c r="A29" s="1"/>
      <c r="B29" s="2"/>
      <c r="C29" s="2"/>
      <c r="D29" s="2"/>
      <c r="E29" s="7"/>
    </row>
    <row r="30" spans="1:5" ht="12.75">
      <c r="A30" s="104" t="s">
        <v>7</v>
      </c>
      <c r="B30" s="104"/>
      <c r="C30" s="3"/>
      <c r="D30" s="3"/>
      <c r="E30" s="7"/>
    </row>
    <row r="31" spans="1:5" ht="6" customHeight="1">
      <c r="A31" s="115"/>
      <c r="B31" s="115"/>
      <c r="C31" s="1"/>
      <c r="D31" s="1"/>
      <c r="E31" s="7"/>
    </row>
    <row r="32" spans="1:8" ht="12.75" customHeight="1">
      <c r="A32" s="101" t="s">
        <v>256</v>
      </c>
      <c r="B32" s="102"/>
      <c r="C32" s="102"/>
      <c r="D32" s="102"/>
      <c r="E32" s="102"/>
      <c r="F32" s="97"/>
      <c r="G32" s="97"/>
      <c r="H32" s="98"/>
    </row>
    <row r="33" spans="1:8" ht="12.75">
      <c r="A33" s="102"/>
      <c r="B33" s="102"/>
      <c r="C33" s="102"/>
      <c r="D33" s="102"/>
      <c r="E33" s="102"/>
      <c r="F33" s="97"/>
      <c r="G33" s="97"/>
      <c r="H33" s="98"/>
    </row>
    <row r="34" spans="1:5" ht="12.75" customHeight="1">
      <c r="A34" s="2"/>
      <c r="B34" s="2"/>
      <c r="C34" s="2"/>
      <c r="D34" s="2"/>
      <c r="E34" s="7"/>
    </row>
    <row r="35" spans="1:5" ht="12.75" customHeight="1">
      <c r="A35" s="2"/>
      <c r="B35" s="2"/>
      <c r="C35" s="2"/>
      <c r="D35" s="2"/>
      <c r="E35" s="7"/>
    </row>
    <row r="36" spans="1:5" ht="12.75">
      <c r="A36" s="1"/>
      <c r="B36" s="2"/>
      <c r="C36" s="2"/>
      <c r="D36" s="2"/>
      <c r="E36" s="7"/>
    </row>
    <row r="37" spans="1:8" ht="25.5">
      <c r="A37" s="1"/>
      <c r="B37" s="2" t="s">
        <v>237</v>
      </c>
      <c r="C37" s="21" t="s">
        <v>9</v>
      </c>
      <c r="D37" s="22" t="s">
        <v>12</v>
      </c>
      <c r="E37" s="7"/>
      <c r="F37" s="123" t="s">
        <v>12</v>
      </c>
      <c r="G37" s="97"/>
      <c r="H37" s="30" t="s">
        <v>12</v>
      </c>
    </row>
    <row r="38" spans="1:5" ht="12.75">
      <c r="A38" s="1"/>
      <c r="B38" s="2"/>
      <c r="C38" s="2"/>
      <c r="D38" s="7"/>
      <c r="E38" s="7"/>
    </row>
    <row r="39" spans="1:5" ht="12.75">
      <c r="A39" s="1"/>
      <c r="B39" s="2"/>
      <c r="C39" s="41"/>
      <c r="D39" s="22"/>
      <c r="E39" s="7"/>
    </row>
    <row r="40" spans="1:5" ht="12.75">
      <c r="A40" s="1"/>
      <c r="B40" s="2"/>
      <c r="C40" s="2"/>
      <c r="D40" s="2"/>
      <c r="E40" s="7"/>
    </row>
    <row r="41" spans="1:5" ht="12.75">
      <c r="A41" s="1"/>
      <c r="B41" s="2"/>
      <c r="C41" s="2"/>
      <c r="D41" s="2"/>
      <c r="E41" s="7"/>
    </row>
  </sheetData>
  <sheetProtection/>
  <mergeCells count="27">
    <mergeCell ref="C5:H5"/>
    <mergeCell ref="A8:H8"/>
    <mergeCell ref="C6:D6"/>
    <mergeCell ref="E6:F6"/>
    <mergeCell ref="G6:H6"/>
    <mergeCell ref="C1:H1"/>
    <mergeCell ref="C2:H2"/>
    <mergeCell ref="C3:H3"/>
    <mergeCell ref="C4:H4"/>
    <mergeCell ref="F37:G37"/>
    <mergeCell ref="A12:B12"/>
    <mergeCell ref="A13:A14"/>
    <mergeCell ref="B13:B14"/>
    <mergeCell ref="C13:C14"/>
    <mergeCell ref="F13:G14"/>
    <mergeCell ref="A32:H33"/>
    <mergeCell ref="A30:B30"/>
    <mergeCell ref="A27:H27"/>
    <mergeCell ref="H13:H14"/>
    <mergeCell ref="A31:B31"/>
    <mergeCell ref="A15:H15"/>
    <mergeCell ref="A9:H9"/>
    <mergeCell ref="A10:H10"/>
    <mergeCell ref="A25:H25"/>
    <mergeCell ref="D13:E13"/>
    <mergeCell ref="A23:H23"/>
    <mergeCell ref="A11:H11"/>
  </mergeCells>
  <printOptions horizontalCentered="1"/>
  <pageMargins left="0.7874015748031497" right="0.3937007874015748" top="0.98425196850393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zoomScale="124" zoomScaleSheetLayoutView="124" zoomScalePageLayoutView="0" workbookViewId="0" topLeftCell="A22">
      <selection activeCell="A12" sqref="A12:B12"/>
    </sheetView>
  </sheetViews>
  <sheetFormatPr defaultColWidth="9.140625" defaultRowHeight="12.75"/>
  <cols>
    <col min="1" max="1" width="4.28125" style="0" customWidth="1"/>
    <col min="2" max="2" width="29.28125" style="0" customWidth="1"/>
    <col min="3" max="3" width="11.00390625" style="0" customWidth="1"/>
    <col min="4" max="4" width="10.8515625" style="0" customWidth="1"/>
    <col min="5" max="5" width="12.8515625" style="0" customWidth="1"/>
    <col min="6" max="6" width="12.421875" style="0" customWidth="1"/>
    <col min="7" max="7" width="11.8515625" style="0" customWidth="1"/>
  </cols>
  <sheetData>
    <row r="1" spans="1:8" ht="12.75" customHeight="1">
      <c r="A1" s="1"/>
      <c r="B1" s="2"/>
      <c r="D1" s="104" t="s">
        <v>0</v>
      </c>
      <c r="E1" s="104"/>
      <c r="F1" s="104"/>
      <c r="G1" s="43"/>
      <c r="H1" s="43"/>
    </row>
    <row r="2" spans="1:8" ht="12.75" customHeight="1">
      <c r="A2" s="1"/>
      <c r="B2" s="2"/>
      <c r="D2" s="102" t="s">
        <v>1</v>
      </c>
      <c r="E2" s="102"/>
      <c r="F2" s="102"/>
      <c r="G2" s="43"/>
      <c r="H2" s="43"/>
    </row>
    <row r="3" spans="1:8" ht="12.75" customHeight="1">
      <c r="A3" s="1"/>
      <c r="B3" s="2"/>
      <c r="D3" s="101" t="s">
        <v>250</v>
      </c>
      <c r="E3" s="101"/>
      <c r="F3" s="101"/>
      <c r="G3" s="43"/>
      <c r="H3" s="43"/>
    </row>
    <row r="4" spans="1:8" ht="12.75" customHeight="1">
      <c r="A4" s="1"/>
      <c r="B4" s="2"/>
      <c r="D4" s="102" t="s">
        <v>238</v>
      </c>
      <c r="E4" s="102"/>
      <c r="F4" s="102"/>
      <c r="G4" s="43"/>
      <c r="H4" s="43"/>
    </row>
    <row r="5" spans="1:8" ht="12.75" customHeight="1">
      <c r="A5" s="1"/>
      <c r="B5" s="2"/>
      <c r="D5" s="101" t="s">
        <v>251</v>
      </c>
      <c r="E5" s="101"/>
      <c r="F5" s="101"/>
      <c r="G5" s="43"/>
      <c r="H5" s="43"/>
    </row>
    <row r="6" spans="1:7" ht="18.75" customHeight="1">
      <c r="A6" s="1"/>
      <c r="B6" s="2"/>
      <c r="C6" s="66"/>
      <c r="D6" s="133" t="s">
        <v>276</v>
      </c>
      <c r="E6" s="133"/>
      <c r="F6" s="59"/>
      <c r="G6" s="48"/>
    </row>
    <row r="7" spans="1:7" ht="12.75">
      <c r="A7" s="1"/>
      <c r="B7" s="2"/>
      <c r="C7" s="2"/>
      <c r="D7" s="1"/>
      <c r="E7" s="36"/>
      <c r="F7" s="13"/>
      <c r="G7" s="156"/>
    </row>
    <row r="8" spans="1:7" ht="15" customHeight="1">
      <c r="A8" s="91" t="s">
        <v>2</v>
      </c>
      <c r="B8" s="155"/>
      <c r="C8" s="155"/>
      <c r="D8" s="155"/>
      <c r="E8" s="155"/>
      <c r="F8" s="155"/>
      <c r="G8" s="156"/>
    </row>
    <row r="9" spans="1:7" ht="15" customHeight="1">
      <c r="A9" s="91" t="s">
        <v>239</v>
      </c>
      <c r="B9" s="155"/>
      <c r="C9" s="155"/>
      <c r="D9" s="155"/>
      <c r="E9" s="155"/>
      <c r="F9" s="155"/>
      <c r="G9" s="156"/>
    </row>
    <row r="10" spans="1:7" ht="15" customHeight="1">
      <c r="A10" s="90" t="s">
        <v>257</v>
      </c>
      <c r="B10" s="155"/>
      <c r="C10" s="155"/>
      <c r="D10" s="155"/>
      <c r="E10" s="155"/>
      <c r="F10" s="155"/>
      <c r="G10" s="156"/>
    </row>
    <row r="11" spans="1:7" ht="15" customHeight="1">
      <c r="A11" s="90" t="s">
        <v>278</v>
      </c>
      <c r="B11" s="155"/>
      <c r="C11" s="155"/>
      <c r="D11" s="155"/>
      <c r="E11" s="155"/>
      <c r="F11" s="155"/>
      <c r="G11" s="156"/>
    </row>
    <row r="12" spans="1:7" ht="12.75">
      <c r="A12" s="114"/>
      <c r="B12" s="114"/>
      <c r="C12" s="31"/>
      <c r="D12" s="7"/>
      <c r="E12" s="4"/>
      <c r="F12" s="13"/>
      <c r="G12" s="156"/>
    </row>
    <row r="13" spans="1:7" ht="35.25" customHeight="1">
      <c r="A13" s="152" t="s">
        <v>4</v>
      </c>
      <c r="B13" s="140" t="s">
        <v>240</v>
      </c>
      <c r="C13" s="157" t="s">
        <v>241</v>
      </c>
      <c r="D13" s="158"/>
      <c r="E13" s="158" t="s">
        <v>259</v>
      </c>
      <c r="F13" s="157"/>
      <c r="G13" s="49"/>
    </row>
    <row r="14" spans="1:7" ht="15" customHeight="1">
      <c r="A14" s="153"/>
      <c r="B14" s="141"/>
      <c r="C14" s="138" t="s">
        <v>218</v>
      </c>
      <c r="D14" s="139"/>
      <c r="E14" s="138" t="s">
        <v>218</v>
      </c>
      <c r="F14" s="139"/>
      <c r="G14" s="143"/>
    </row>
    <row r="15" spans="1:7" ht="24.75" customHeight="1">
      <c r="A15" s="154"/>
      <c r="B15" s="142"/>
      <c r="C15" s="58" t="s">
        <v>220</v>
      </c>
      <c r="D15" s="58" t="s">
        <v>221</v>
      </c>
      <c r="E15" s="58" t="s">
        <v>220</v>
      </c>
      <c r="F15" s="58" t="s">
        <v>221</v>
      </c>
      <c r="G15" s="143"/>
    </row>
    <row r="16" spans="1:6" ht="15.75">
      <c r="A16" s="147" t="s">
        <v>242</v>
      </c>
      <c r="B16" s="148"/>
      <c r="C16" s="149"/>
      <c r="D16" s="149"/>
      <c r="E16" s="150"/>
      <c r="F16" s="151"/>
    </row>
    <row r="17" spans="1:9" ht="17.25" customHeight="1">
      <c r="A17" s="53">
        <v>1</v>
      </c>
      <c r="B17" s="54" t="s">
        <v>93</v>
      </c>
      <c r="C17" s="63">
        <f>D17/1.18</f>
        <v>2323</v>
      </c>
      <c r="D17" s="63">
        <f>2323*1.18</f>
        <v>2741.14</v>
      </c>
      <c r="E17" s="55">
        <f>F17/1.18</f>
        <v>1162</v>
      </c>
      <c r="F17" s="56">
        <f>1162*1.18</f>
        <v>1371.1599999999999</v>
      </c>
      <c r="I17" s="51"/>
    </row>
    <row r="18" spans="1:6" ht="15">
      <c r="A18" s="53">
        <v>2</v>
      </c>
      <c r="B18" s="54" t="s">
        <v>144</v>
      </c>
      <c r="C18" s="63">
        <f>D18/1.18</f>
        <v>2323</v>
      </c>
      <c r="D18" s="63">
        <f>2323*1.18</f>
        <v>2741.14</v>
      </c>
      <c r="E18" s="55">
        <f>F18/1.18</f>
        <v>1162</v>
      </c>
      <c r="F18" s="56">
        <f>1162*1.18</f>
        <v>1371.1599999999999</v>
      </c>
    </row>
    <row r="19" spans="1:6" ht="15">
      <c r="A19" s="53">
        <v>3</v>
      </c>
      <c r="B19" s="54" t="s">
        <v>243</v>
      </c>
      <c r="C19" s="63">
        <f>D19/1.18</f>
        <v>1170</v>
      </c>
      <c r="D19" s="63">
        <f>1170*1.18</f>
        <v>1380.6</v>
      </c>
      <c r="E19" s="55">
        <f>F19/1.18</f>
        <v>982.9999999999999</v>
      </c>
      <c r="F19" s="56">
        <f>983*1.18</f>
        <v>1159.9399999999998</v>
      </c>
    </row>
    <row r="20" spans="1:6" ht="15">
      <c r="A20" s="53">
        <v>4</v>
      </c>
      <c r="B20" s="54" t="s">
        <v>244</v>
      </c>
      <c r="C20" s="63">
        <f>D20/1.18</f>
        <v>1162</v>
      </c>
      <c r="D20" s="63">
        <f>1162*1.18</f>
        <v>1371.1599999999999</v>
      </c>
      <c r="E20" s="55">
        <f>F20/1.18</f>
        <v>1162</v>
      </c>
      <c r="F20" s="56">
        <f>1162*1.18</f>
        <v>1371.1599999999999</v>
      </c>
    </row>
    <row r="21" spans="1:6" ht="15">
      <c r="A21" s="53">
        <v>5</v>
      </c>
      <c r="B21" s="54" t="s">
        <v>245</v>
      </c>
      <c r="C21" s="63">
        <f>D21/1.18</f>
        <v>1162</v>
      </c>
      <c r="D21" s="63">
        <f>1162*1.18</f>
        <v>1371.1599999999999</v>
      </c>
      <c r="E21" s="55">
        <f>F21/1.18</f>
        <v>1162</v>
      </c>
      <c r="F21" s="56">
        <f>1162*1.18</f>
        <v>1371.1599999999999</v>
      </c>
    </row>
    <row r="22" spans="1:6" ht="15.75">
      <c r="A22" s="53"/>
      <c r="B22" s="52" t="s">
        <v>247</v>
      </c>
      <c r="C22" s="64">
        <f>SUM(C17:C21)</f>
        <v>8140</v>
      </c>
      <c r="D22" s="64">
        <f>SUM(D17:D21)</f>
        <v>9605.199999999999</v>
      </c>
      <c r="E22" s="57">
        <f>SUM(E17:E21)</f>
        <v>5631</v>
      </c>
      <c r="F22" s="57">
        <f>SUM(F17:F21)</f>
        <v>6644.579999999999</v>
      </c>
    </row>
    <row r="23" spans="1:6" ht="15">
      <c r="A23" s="144"/>
      <c r="B23" s="145"/>
      <c r="C23" s="145"/>
      <c r="D23" s="145"/>
      <c r="E23" s="145"/>
      <c r="F23" s="146"/>
    </row>
    <row r="24" spans="1:6" ht="15.75">
      <c r="A24" s="134" t="s">
        <v>246</v>
      </c>
      <c r="B24" s="135"/>
      <c r="C24" s="135"/>
      <c r="D24" s="135"/>
      <c r="E24" s="136"/>
      <c r="F24" s="137"/>
    </row>
    <row r="25" spans="1:6" ht="30">
      <c r="A25" s="53">
        <v>1</v>
      </c>
      <c r="B25" s="54" t="s">
        <v>93</v>
      </c>
      <c r="C25" s="63">
        <f>D25/1.18</f>
        <v>2323</v>
      </c>
      <c r="D25" s="63">
        <f>2323*1.18</f>
        <v>2741.14</v>
      </c>
      <c r="E25" s="55">
        <f>F25/1.18</f>
        <v>1162</v>
      </c>
      <c r="F25" s="65">
        <f>1162*1.18</f>
        <v>1371.1599999999999</v>
      </c>
    </row>
    <row r="26" spans="1:6" ht="15">
      <c r="A26" s="53">
        <v>2</v>
      </c>
      <c r="B26" s="54" t="s">
        <v>144</v>
      </c>
      <c r="C26" s="63">
        <f>D26/1.18</f>
        <v>2323</v>
      </c>
      <c r="D26" s="63">
        <f>2323*1.18</f>
        <v>2741.14</v>
      </c>
      <c r="E26" s="55">
        <f>F26/1.18</f>
        <v>1162</v>
      </c>
      <c r="F26" s="65">
        <f>1162*1.18</f>
        <v>1371.1599999999999</v>
      </c>
    </row>
    <row r="27" spans="1:6" ht="15">
      <c r="A27" s="53">
        <v>3</v>
      </c>
      <c r="B27" s="54" t="s">
        <v>243</v>
      </c>
      <c r="C27" s="63">
        <f>D27/1.18</f>
        <v>2012.9999999999998</v>
      </c>
      <c r="D27" s="63">
        <f>2013*1.18</f>
        <v>2375.3399999999997</v>
      </c>
      <c r="E27" s="55">
        <f>F27/1.18</f>
        <v>1823.9999999999998</v>
      </c>
      <c r="F27" s="65">
        <f>1824*1.18</f>
        <v>2152.3199999999997</v>
      </c>
    </row>
    <row r="28" spans="1:6" ht="15">
      <c r="A28" s="53">
        <v>4</v>
      </c>
      <c r="B28" s="54" t="s">
        <v>244</v>
      </c>
      <c r="C28" s="63">
        <f>D28/1.18</f>
        <v>3484</v>
      </c>
      <c r="D28" s="63">
        <f>3484*1.18</f>
        <v>4111.12</v>
      </c>
      <c r="E28" s="55">
        <f>F28/1.18</f>
        <v>2323</v>
      </c>
      <c r="F28" s="65">
        <f>2323*1.18</f>
        <v>2741.14</v>
      </c>
    </row>
    <row r="29" spans="1:6" ht="15">
      <c r="A29" s="53">
        <v>5</v>
      </c>
      <c r="B29" s="54" t="s">
        <v>245</v>
      </c>
      <c r="C29" s="63">
        <f>D29/1.18</f>
        <v>4066.0000000000005</v>
      </c>
      <c r="D29" s="63">
        <f>4066*1.18</f>
        <v>4797.88</v>
      </c>
      <c r="E29" s="55">
        <f>F29/1.18</f>
        <v>4066.0000000000005</v>
      </c>
      <c r="F29" s="65">
        <f>4066*1.18</f>
        <v>4797.88</v>
      </c>
    </row>
    <row r="30" spans="1:6" ht="15.75">
      <c r="A30" s="53"/>
      <c r="B30" s="52" t="s">
        <v>247</v>
      </c>
      <c r="C30" s="64">
        <f>SUM(C25:C29)</f>
        <v>14209</v>
      </c>
      <c r="D30" s="64">
        <f>SUM(D25:D29)</f>
        <v>16766.62</v>
      </c>
      <c r="E30" s="64">
        <f>SUM(E25:E29)</f>
        <v>10537</v>
      </c>
      <c r="F30" s="64">
        <f>SUM(F25:F29)</f>
        <v>12433.66</v>
      </c>
    </row>
    <row r="31" spans="1:6" ht="15">
      <c r="A31" s="144"/>
      <c r="B31" s="145"/>
      <c r="C31" s="145"/>
      <c r="D31" s="145"/>
      <c r="E31" s="145"/>
      <c r="F31" s="146"/>
    </row>
    <row r="32" spans="1:6" ht="15.75">
      <c r="A32" s="134" t="s">
        <v>248</v>
      </c>
      <c r="B32" s="135"/>
      <c r="C32" s="135"/>
      <c r="D32" s="135"/>
      <c r="E32" s="136"/>
      <c r="F32" s="137"/>
    </row>
    <row r="33" spans="1:6" ht="30">
      <c r="A33" s="53">
        <v>1</v>
      </c>
      <c r="B33" s="54" t="s">
        <v>93</v>
      </c>
      <c r="C33" s="63">
        <f>D33/1.18</f>
        <v>2171</v>
      </c>
      <c r="D33" s="63">
        <f>2171*1.18</f>
        <v>2561.7799999999997</v>
      </c>
      <c r="E33" s="65">
        <v>1086</v>
      </c>
      <c r="F33" s="65">
        <f>E33*1.18</f>
        <v>1281.48</v>
      </c>
    </row>
    <row r="34" spans="1:6" ht="15">
      <c r="A34" s="53">
        <v>2</v>
      </c>
      <c r="B34" s="54" t="s">
        <v>144</v>
      </c>
      <c r="C34" s="63">
        <f aca="true" t="shared" si="0" ref="C34:C39">D34/1.18</f>
        <v>2171</v>
      </c>
      <c r="D34" s="63">
        <f>2171*1.18</f>
        <v>2561.7799999999997</v>
      </c>
      <c r="E34" s="65">
        <v>1086</v>
      </c>
      <c r="F34" s="65">
        <f aca="true" t="shared" si="1" ref="F34:F39">E34*1.18</f>
        <v>1281.48</v>
      </c>
    </row>
    <row r="35" spans="1:6" ht="30">
      <c r="A35" s="53">
        <v>3</v>
      </c>
      <c r="B35" s="54" t="s">
        <v>249</v>
      </c>
      <c r="C35" s="63">
        <f t="shared" si="0"/>
        <v>17761</v>
      </c>
      <c r="D35" s="63">
        <f>17761*1.18</f>
        <v>20957.98</v>
      </c>
      <c r="E35" s="65">
        <v>7898</v>
      </c>
      <c r="F35" s="65">
        <f t="shared" si="1"/>
        <v>9319.64</v>
      </c>
    </row>
    <row r="36" spans="1:6" ht="15">
      <c r="A36" s="53">
        <v>4</v>
      </c>
      <c r="B36" s="54" t="s">
        <v>208</v>
      </c>
      <c r="C36" s="63">
        <f t="shared" si="0"/>
        <v>732</v>
      </c>
      <c r="D36" s="63">
        <f>732*1.18</f>
        <v>863.76</v>
      </c>
      <c r="E36" s="65">
        <v>495</v>
      </c>
      <c r="F36" s="65">
        <f t="shared" si="1"/>
        <v>584.1</v>
      </c>
    </row>
    <row r="37" spans="1:6" ht="15">
      <c r="A37" s="53">
        <v>5</v>
      </c>
      <c r="B37" s="54" t="s">
        <v>243</v>
      </c>
      <c r="C37" s="63">
        <f t="shared" si="0"/>
        <v>2977</v>
      </c>
      <c r="D37" s="63">
        <f>2977*1.18</f>
        <v>3512.8599999999997</v>
      </c>
      <c r="E37" s="65">
        <v>1082</v>
      </c>
      <c r="F37" s="65">
        <f t="shared" si="1"/>
        <v>1276.76</v>
      </c>
    </row>
    <row r="38" spans="1:6" ht="15">
      <c r="A38" s="53">
        <v>6</v>
      </c>
      <c r="B38" s="54" t="s">
        <v>244</v>
      </c>
      <c r="C38" s="63">
        <f t="shared" si="0"/>
        <v>3256</v>
      </c>
      <c r="D38" s="63">
        <f>3256*1.18</f>
        <v>3842.08</v>
      </c>
      <c r="E38" s="65">
        <v>2171</v>
      </c>
      <c r="F38" s="65">
        <f t="shared" si="1"/>
        <v>2561.7799999999997</v>
      </c>
    </row>
    <row r="39" spans="1:6" ht="15">
      <c r="A39" s="53">
        <v>7</v>
      </c>
      <c r="B39" s="54" t="s">
        <v>245</v>
      </c>
      <c r="C39" s="63">
        <f t="shared" si="0"/>
        <v>3800</v>
      </c>
      <c r="D39" s="63">
        <f>3800*1.18</f>
        <v>4484</v>
      </c>
      <c r="E39" s="65">
        <v>3800</v>
      </c>
      <c r="F39" s="65">
        <f t="shared" si="1"/>
        <v>4484</v>
      </c>
    </row>
    <row r="40" spans="1:6" ht="15.75">
      <c r="A40" s="53"/>
      <c r="B40" s="52" t="s">
        <v>247</v>
      </c>
      <c r="C40" s="64">
        <f>SUM(C33:C39)</f>
        <v>32868</v>
      </c>
      <c r="D40" s="64">
        <f>SUM(D33:D39)</f>
        <v>38784.24</v>
      </c>
      <c r="E40" s="64">
        <f>SUM(E33:E39)</f>
        <v>17618</v>
      </c>
      <c r="F40" s="64">
        <f>SUM(F33:F39)</f>
        <v>20789.239999999998</v>
      </c>
    </row>
    <row r="41" spans="1:6" ht="12.75">
      <c r="A41" s="50"/>
      <c r="B41" s="41"/>
      <c r="C41" s="7"/>
      <c r="D41" s="7"/>
      <c r="E41" s="4"/>
      <c r="F41" s="4"/>
    </row>
    <row r="42" spans="1:6" s="74" customFormat="1" ht="25.5">
      <c r="A42" s="71"/>
      <c r="B42" s="72" t="s">
        <v>8</v>
      </c>
      <c r="C42" s="73"/>
      <c r="D42" s="73"/>
      <c r="E42" s="159"/>
      <c r="F42" s="159"/>
    </row>
    <row r="43" spans="1:7" s="74" customFormat="1" ht="12.75">
      <c r="A43" s="71"/>
      <c r="B43" s="75" t="s">
        <v>11</v>
      </c>
      <c r="C43" s="71"/>
      <c r="D43" s="71"/>
      <c r="F43" s="159" t="s">
        <v>12</v>
      </c>
      <c r="G43" s="159"/>
    </row>
    <row r="44" spans="1:2" ht="12.75">
      <c r="A44" s="48"/>
      <c r="B44" s="48"/>
    </row>
  </sheetData>
  <sheetProtection/>
  <mergeCells count="26">
    <mergeCell ref="E42:F42"/>
    <mergeCell ref="F43:G43"/>
    <mergeCell ref="D6:E6"/>
    <mergeCell ref="D1:F1"/>
    <mergeCell ref="D2:F2"/>
    <mergeCell ref="D3:F3"/>
    <mergeCell ref="D4:F4"/>
    <mergeCell ref="D5:F5"/>
    <mergeCell ref="A32:F32"/>
    <mergeCell ref="A31:F31"/>
    <mergeCell ref="A8:F8"/>
    <mergeCell ref="A9:F9"/>
    <mergeCell ref="G7:G12"/>
    <mergeCell ref="C13:D13"/>
    <mergeCell ref="E13:F13"/>
    <mergeCell ref="A10:F10"/>
    <mergeCell ref="A11:F11"/>
    <mergeCell ref="A24:F24"/>
    <mergeCell ref="E14:F14"/>
    <mergeCell ref="B13:B15"/>
    <mergeCell ref="G14:G15"/>
    <mergeCell ref="A23:F23"/>
    <mergeCell ref="A12:B12"/>
    <mergeCell ref="C14:D14"/>
    <mergeCell ref="A16:F16"/>
    <mergeCell ref="A13:A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3" max="3" width="43.28125" style="0" customWidth="1"/>
    <col min="5" max="5" width="20.421875" style="0" customWidth="1"/>
  </cols>
  <sheetData>
    <row r="1" spans="1:5" ht="12.75">
      <c r="A1" s="77"/>
      <c r="B1" s="77"/>
      <c r="C1" s="160" t="s">
        <v>280</v>
      </c>
      <c r="D1" s="161"/>
      <c r="E1" s="161"/>
    </row>
    <row r="3" spans="1:5" ht="12.75">
      <c r="A3" s="77"/>
      <c r="B3" s="77"/>
      <c r="C3" s="77"/>
      <c r="D3" s="189" t="s">
        <v>261</v>
      </c>
      <c r="E3" s="189"/>
    </row>
    <row r="4" spans="1:5" ht="12.75">
      <c r="A4" s="77"/>
      <c r="B4" s="77"/>
      <c r="C4" s="77"/>
      <c r="D4" s="190" t="s">
        <v>1</v>
      </c>
      <c r="E4" s="190"/>
    </row>
    <row r="5" spans="1:5" ht="12.75">
      <c r="A5" s="77"/>
      <c r="B5" s="77"/>
      <c r="C5" s="77"/>
      <c r="D5" s="189" t="s">
        <v>262</v>
      </c>
      <c r="E5" s="189"/>
    </row>
    <row r="6" spans="1:5" ht="12.75">
      <c r="A6" s="77"/>
      <c r="B6" s="77"/>
      <c r="C6" s="77"/>
      <c r="D6" s="166" t="s">
        <v>263</v>
      </c>
      <c r="E6" s="166"/>
    </row>
    <row r="7" spans="1:5" ht="12.75">
      <c r="A7" s="77"/>
      <c r="B7" s="77"/>
      <c r="C7" s="77"/>
      <c r="D7" s="165" t="s">
        <v>279</v>
      </c>
      <c r="E7" s="166"/>
    </row>
    <row r="8" spans="1:5" ht="12.75">
      <c r="A8" s="77"/>
      <c r="B8" s="77"/>
      <c r="C8" s="77"/>
      <c r="D8" s="77"/>
      <c r="E8" s="77"/>
    </row>
    <row r="9" spans="1:5" ht="12.75">
      <c r="A9" s="77"/>
      <c r="B9" s="77"/>
      <c r="C9" s="77"/>
      <c r="D9" s="77"/>
      <c r="E9" s="77"/>
    </row>
    <row r="10" spans="1:5" ht="12.75">
      <c r="A10" s="77"/>
      <c r="B10" s="77"/>
      <c r="C10" s="77"/>
      <c r="D10" s="77"/>
      <c r="E10" s="77"/>
    </row>
    <row r="13" spans="1:5" ht="12.75">
      <c r="A13" s="179" t="s">
        <v>264</v>
      </c>
      <c r="B13" s="179"/>
      <c r="C13" s="179"/>
      <c r="D13" s="179"/>
      <c r="E13" s="189"/>
    </row>
    <row r="14" spans="1:5" ht="12.75">
      <c r="A14" s="191" t="s">
        <v>265</v>
      </c>
      <c r="B14" s="192"/>
      <c r="C14" s="192"/>
      <c r="D14" s="192"/>
      <c r="E14" s="192"/>
    </row>
    <row r="15" spans="1:5" ht="12.75">
      <c r="A15" s="179"/>
      <c r="B15" s="161"/>
      <c r="C15" s="161"/>
      <c r="D15" s="161"/>
      <c r="E15" s="161"/>
    </row>
    <row r="16" spans="1:5" ht="12.75">
      <c r="A16" s="79"/>
      <c r="B16" s="78"/>
      <c r="C16" s="78"/>
      <c r="D16" s="78"/>
      <c r="E16" s="78"/>
    </row>
    <row r="18" spans="1:5" ht="12.75">
      <c r="A18" s="80" t="s">
        <v>4</v>
      </c>
      <c r="B18" s="182" t="s">
        <v>266</v>
      </c>
      <c r="C18" s="183"/>
      <c r="D18" s="182" t="s">
        <v>267</v>
      </c>
      <c r="E18" s="183"/>
    </row>
    <row r="19" spans="1:5" ht="21" customHeight="1">
      <c r="A19" s="81"/>
      <c r="B19" s="187" t="s">
        <v>268</v>
      </c>
      <c r="C19" s="188"/>
      <c r="D19" s="184"/>
      <c r="E19" s="185"/>
    </row>
    <row r="20" spans="1:5" ht="12.75">
      <c r="A20" s="82">
        <v>1</v>
      </c>
      <c r="B20" s="167" t="s">
        <v>183</v>
      </c>
      <c r="C20" s="168"/>
      <c r="D20" s="169">
        <v>6760</v>
      </c>
      <c r="E20" s="170"/>
    </row>
    <row r="21" spans="1:5" ht="12.75">
      <c r="A21" s="82">
        <v>2</v>
      </c>
      <c r="B21" s="167" t="s">
        <v>269</v>
      </c>
      <c r="C21" s="168"/>
      <c r="D21" s="169">
        <v>29159</v>
      </c>
      <c r="E21" s="170"/>
    </row>
    <row r="22" spans="1:5" ht="12.75">
      <c r="A22" s="83">
        <v>3</v>
      </c>
      <c r="B22" s="186" t="s">
        <v>270</v>
      </c>
      <c r="C22" s="186"/>
      <c r="D22" s="171">
        <v>35919</v>
      </c>
      <c r="E22" s="172"/>
    </row>
    <row r="23" spans="1:5" ht="12.75">
      <c r="A23" s="84">
        <v>4</v>
      </c>
      <c r="B23" s="175" t="s">
        <v>271</v>
      </c>
      <c r="C23" s="176"/>
      <c r="D23" s="173">
        <v>6465.42</v>
      </c>
      <c r="E23" s="174"/>
    </row>
    <row r="24" spans="1:5" ht="12.75">
      <c r="A24" s="85">
        <v>5</v>
      </c>
      <c r="B24" s="177" t="s">
        <v>272</v>
      </c>
      <c r="C24" s="178"/>
      <c r="D24" s="180">
        <v>42384.42</v>
      </c>
      <c r="E24" s="181"/>
    </row>
    <row r="25" spans="1:5" ht="12.75">
      <c r="A25" s="86"/>
      <c r="B25" s="162"/>
      <c r="C25" s="162"/>
      <c r="D25" s="86"/>
      <c r="E25" s="86"/>
    </row>
    <row r="26" spans="1:5" ht="12.75">
      <c r="A26" s="86"/>
      <c r="B26" s="163" t="s">
        <v>273</v>
      </c>
      <c r="C26" s="164"/>
      <c r="D26" s="87" t="s">
        <v>274</v>
      </c>
      <c r="E26" s="88"/>
    </row>
  </sheetData>
  <sheetProtection/>
  <mergeCells count="25">
    <mergeCell ref="D6:E6"/>
    <mergeCell ref="D5:E5"/>
    <mergeCell ref="D4:E4"/>
    <mergeCell ref="D3:E3"/>
    <mergeCell ref="A13:E13"/>
    <mergeCell ref="A14:E14"/>
    <mergeCell ref="A15:E15"/>
    <mergeCell ref="D24:E24"/>
    <mergeCell ref="D18:E18"/>
    <mergeCell ref="D20:E20"/>
    <mergeCell ref="D19:E19"/>
    <mergeCell ref="B22:C22"/>
    <mergeCell ref="B18:C18"/>
    <mergeCell ref="B19:C19"/>
    <mergeCell ref="B20:C20"/>
    <mergeCell ref="C1:E1"/>
    <mergeCell ref="B25:C25"/>
    <mergeCell ref="B26:C26"/>
    <mergeCell ref="D7:E7"/>
    <mergeCell ref="B21:C21"/>
    <mergeCell ref="D21:E21"/>
    <mergeCell ref="D22:E22"/>
    <mergeCell ref="D23:E23"/>
    <mergeCell ref="B23:C23"/>
    <mergeCell ref="B24:C24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Деп_информ_и_связи_ПетренкоАА</cp:lastModifiedBy>
  <cp:lastPrinted>2014-04-02T11:38:06Z</cp:lastPrinted>
  <dcterms:created xsi:type="dcterms:W3CDTF">1996-10-08T23:32:33Z</dcterms:created>
  <dcterms:modified xsi:type="dcterms:W3CDTF">2016-04-29T07:50:01Z</dcterms:modified>
  <cp:category/>
  <cp:version/>
  <cp:contentType/>
  <cp:contentStatus/>
</cp:coreProperties>
</file>